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4.xml" ContentType="application/vnd.openxmlformats-officedocument.spreadsheetml.comments+xml"/>
  <Override PartName="/xl/tables/table2.xml" ContentType="application/vnd.openxmlformats-officedocument.spreadsheetml.table+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10545" activeTab="2"/>
  </bookViews>
  <sheets>
    <sheet name="RESUMEN" sheetId="6" r:id="rId1"/>
    <sheet name="POA" sheetId="1" r:id="rId2"/>
    <sheet name="POA SEGUIMIENTO" sheetId="16" r:id="rId3"/>
    <sheet name="SALARIOS" sheetId="15" state="hidden" r:id="rId4"/>
    <sheet name="HONORARIOS" sheetId="8" state="hidden" r:id="rId5"/>
    <sheet name="FLUJOS" sheetId="9" r:id="rId6"/>
    <sheet name="ESTRUCTURA PRESUPUESTARIA" sheetId="10" state="hidden" r:id="rId7"/>
    <sheet name="LISTAS" sheetId="2" r:id="rId8"/>
    <sheet name="ITEMS" sheetId="11" state="hidden" r:id="rId9"/>
    <sheet name="ACTIVIDADES" sheetId="12" state="hidden" r:id="rId10"/>
    <sheet name="INDICADORES" sheetId="13" state="hidden" r:id="rId11"/>
    <sheet name="MOD 23-06-2017" sheetId="17" r:id="rId12"/>
    <sheet name="REG14-08-2017" sheetId="18" r:id="rId13"/>
  </sheets>
  <externalReferences>
    <externalReference r:id="rId14"/>
  </externalReferences>
  <definedNames>
    <definedName name="_xlnm._FilterDatabase" localSheetId="7" hidden="1">LISTAS!$C$1:$D$105</definedName>
    <definedName name="_xlnm._FilterDatabase" localSheetId="11" hidden="1">'MOD 23-06-2017'!$A$12:$Q$51</definedName>
    <definedName name="_xlnm._FilterDatabase" localSheetId="1" hidden="1">POA!$A$3:$AL$53</definedName>
    <definedName name="_xlnm._FilterDatabase" localSheetId="2" hidden="1">'POA SEGUIMIENTO'!$A$3:$AL$51</definedName>
    <definedName name="_xlnm._FilterDatabase" localSheetId="12" hidden="1">'REG14-08-2017'!$B$12:$P$33</definedName>
    <definedName name="Actividades">LISTAS!$H$2:$H$14</definedName>
    <definedName name="Actividades_Recreativas">LISTAS!$J$13:$K$13</definedName>
    <definedName name="Base_de_entrenamiento">LISTAS!$J$9</definedName>
    <definedName name="Campamentos">LISTAS!$J$7</definedName>
    <definedName name="Campeonato">LISTAS!$J$11:$L$11</definedName>
    <definedName name="Concentrado">LISTAS!$J$6</definedName>
    <definedName name="Evaluación">LISTAS!$J$8</definedName>
    <definedName name="Gastos_Deportivos_Generales">LISTAS!$J$5</definedName>
    <definedName name="Gastos_en_temas_de_capacitación_deportivos">LISTAS!$J$4</definedName>
    <definedName name="Implementación_Deportiva">LISTAS!$J$14</definedName>
    <definedName name="Juegos">LISTAS!$J$12:$L$12</definedName>
    <definedName name="OPERACIÓN_Y_MANTENIMIENTO_ADMINISTRATIVO_DE_LAS_ORGANIZACIONES_DEPORTIVAS">LISTAS!$J$2</definedName>
    <definedName name="Operación_y_mantenimiento_de_escenarios_deportivos">LISTAS!$J$3</definedName>
    <definedName name="Selectivo">LISTAS!$J$10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8" l="1"/>
  <c r="D50" i="18"/>
  <c r="D49" i="18"/>
  <c r="D48" i="18"/>
  <c r="D52" i="18" s="1"/>
  <c r="O34" i="18"/>
  <c r="H19" i="18"/>
  <c r="H16" i="18"/>
  <c r="H34" i="18" s="1"/>
  <c r="F8" i="18" s="1"/>
  <c r="AI56" i="16"/>
  <c r="AH56" i="16"/>
  <c r="AG56" i="16"/>
  <c r="AF56" i="16"/>
  <c r="AE56" i="16"/>
  <c r="AD56" i="16"/>
  <c r="AC56" i="16"/>
  <c r="AB56" i="16"/>
  <c r="AA56" i="16"/>
  <c r="Z56" i="16"/>
  <c r="Y56" i="16"/>
  <c r="AJ56" i="16"/>
  <c r="AJ38" i="16"/>
  <c r="AI38" i="16"/>
  <c r="AH38" i="16"/>
  <c r="AG38" i="16"/>
  <c r="AD17" i="16"/>
  <c r="AF38" i="16"/>
  <c r="AE38" i="16"/>
  <c r="AB38" i="16"/>
  <c r="AA38" i="16"/>
  <c r="AA5" i="16"/>
  <c r="AC38" i="16"/>
  <c r="AF44" i="16"/>
  <c r="AL44" i="16" s="1"/>
  <c r="AL46" i="16"/>
  <c r="AK46" i="16"/>
  <c r="AL45" i="16"/>
  <c r="AK45" i="16"/>
  <c r="W44" i="16"/>
  <c r="V44" i="16" s="1"/>
  <c r="T44" i="16"/>
  <c r="D44" i="16"/>
  <c r="C44" i="16"/>
  <c r="A44" i="16"/>
  <c r="AH30" i="16"/>
  <c r="AG30" i="16"/>
  <c r="AB14" i="16"/>
  <c r="A33" i="16"/>
  <c r="C33" i="16"/>
  <c r="D33" i="16"/>
  <c r="T33" i="16"/>
  <c r="W33" i="16"/>
  <c r="V33" i="16" s="1"/>
  <c r="AK33" i="16"/>
  <c r="AL33" i="16"/>
  <c r="AF30" i="16"/>
  <c r="AD8" i="16"/>
  <c r="AE30" i="16"/>
  <c r="AA6" i="16"/>
  <c r="AD4" i="16"/>
  <c r="AK44" i="16" l="1"/>
  <c r="AE4" i="1"/>
  <c r="AD4" i="1"/>
  <c r="AE4" i="16"/>
  <c r="AJ54" i="16"/>
  <c r="AI54" i="16"/>
  <c r="AH54" i="16"/>
  <c r="AG54" i="16"/>
  <c r="AF54" i="16"/>
  <c r="AE54" i="16"/>
  <c r="AD54" i="16"/>
  <c r="AC54" i="16"/>
  <c r="AB54" i="16"/>
  <c r="AA54" i="16"/>
  <c r="Z54" i="16"/>
  <c r="Y54" i="16"/>
  <c r="AK49" i="16"/>
  <c r="AK51" i="1"/>
  <c r="AF49" i="1" l="1"/>
  <c r="AF53" i="1" s="1"/>
  <c r="AG49" i="1"/>
  <c r="AG53" i="1" s="1"/>
  <c r="AH49" i="1"/>
  <c r="AH53" i="1" s="1"/>
  <c r="AJ49" i="1"/>
  <c r="AJ53" i="1" s="1"/>
  <c r="Y49" i="1"/>
  <c r="Y53" i="1" s="1"/>
  <c r="C15" i="9" l="1"/>
  <c r="D61" i="17"/>
  <c r="D60" i="17"/>
  <c r="D59" i="17"/>
  <c r="D58" i="17"/>
  <c r="O51" i="17"/>
  <c r="H51" i="17"/>
  <c r="F8" i="17" s="1"/>
  <c r="L25" i="17"/>
  <c r="E25" i="17"/>
  <c r="D62" i="17" l="1"/>
  <c r="Z38" i="16"/>
  <c r="AA8" i="16" l="1"/>
  <c r="AL8" i="16" s="1"/>
  <c r="AE37" i="16"/>
  <c r="AE47" i="16" s="1"/>
  <c r="AE51" i="16" s="1"/>
  <c r="AA37" i="16"/>
  <c r="AD7" i="16"/>
  <c r="AA7" i="16"/>
  <c r="AC15" i="16"/>
  <c r="AB31" i="16"/>
  <c r="AK31" i="16" s="1"/>
  <c r="AB11" i="16"/>
  <c r="AL11" i="16" s="1"/>
  <c r="AD41" i="16"/>
  <c r="AC41" i="16"/>
  <c r="AB41" i="16"/>
  <c r="AA41" i="16"/>
  <c r="Z41" i="16"/>
  <c r="Y41" i="16"/>
  <c r="Z5" i="16"/>
  <c r="AK5" i="16" s="1"/>
  <c r="AA4" i="16"/>
  <c r="Z4" i="16"/>
  <c r="AA42" i="16"/>
  <c r="AL42" i="16" s="1"/>
  <c r="AD38" i="16"/>
  <c r="AB9" i="16"/>
  <c r="AK9" i="16" s="1"/>
  <c r="AB12" i="16"/>
  <c r="AL12" i="16" s="1"/>
  <c r="AB13" i="16"/>
  <c r="AL13" i="16" s="1"/>
  <c r="Y38" i="16"/>
  <c r="Z39" i="16"/>
  <c r="Y39" i="16"/>
  <c r="AB40" i="16"/>
  <c r="AA40" i="16"/>
  <c r="Z40" i="16"/>
  <c r="Y40" i="16"/>
  <c r="AJ47" i="16"/>
  <c r="AJ51" i="16" s="1"/>
  <c r="AI47" i="16"/>
  <c r="AI51" i="16" s="1"/>
  <c r="AH47" i="16"/>
  <c r="AH51" i="16" s="1"/>
  <c r="AG47" i="16"/>
  <c r="AG51" i="16" s="1"/>
  <c r="AF47" i="16"/>
  <c r="AF51" i="16" s="1"/>
  <c r="AL43" i="16"/>
  <c r="AK43" i="16"/>
  <c r="W43" i="16"/>
  <c r="V43" i="16" s="1"/>
  <c r="T43" i="16"/>
  <c r="D43" i="16"/>
  <c r="C43" i="16"/>
  <c r="A43" i="16"/>
  <c r="W42" i="16"/>
  <c r="V42" i="16" s="1"/>
  <c r="T42" i="16"/>
  <c r="D42" i="16"/>
  <c r="C42" i="16"/>
  <c r="A42" i="16"/>
  <c r="W41" i="16"/>
  <c r="V41" i="16" s="1"/>
  <c r="T41" i="16"/>
  <c r="D41" i="16"/>
  <c r="C41" i="16"/>
  <c r="A41" i="16"/>
  <c r="W40" i="16"/>
  <c r="V40" i="16" s="1"/>
  <c r="T40" i="16"/>
  <c r="D40" i="16"/>
  <c r="C40" i="16"/>
  <c r="A40" i="16"/>
  <c r="W39" i="16"/>
  <c r="V39" i="16" s="1"/>
  <c r="T39" i="16"/>
  <c r="D39" i="16"/>
  <c r="C39" i="16"/>
  <c r="A39" i="16"/>
  <c r="W38" i="16"/>
  <c r="V38" i="16" s="1"/>
  <c r="T38" i="16"/>
  <c r="D38" i="16"/>
  <c r="C38" i="16"/>
  <c r="A38" i="16"/>
  <c r="W37" i="16"/>
  <c r="V37" i="16" s="1"/>
  <c r="T37" i="16"/>
  <c r="D37" i="16"/>
  <c r="C37" i="16"/>
  <c r="A37" i="16"/>
  <c r="AL36" i="16"/>
  <c r="AK36" i="16"/>
  <c r="W36" i="16"/>
  <c r="V36" i="16" s="1"/>
  <c r="T36" i="16"/>
  <c r="D36" i="16"/>
  <c r="C36" i="16"/>
  <c r="A36" i="16"/>
  <c r="AL35" i="16"/>
  <c r="AK35" i="16"/>
  <c r="W35" i="16"/>
  <c r="V35" i="16" s="1"/>
  <c r="T35" i="16"/>
  <c r="D35" i="16"/>
  <c r="C35" i="16"/>
  <c r="A35" i="16"/>
  <c r="AL34" i="16"/>
  <c r="AK34" i="16"/>
  <c r="W34" i="16"/>
  <c r="V34" i="16" s="1"/>
  <c r="T34" i="16"/>
  <c r="D34" i="16"/>
  <c r="C34" i="16"/>
  <c r="A34" i="16"/>
  <c r="AL32" i="16"/>
  <c r="AK32" i="16"/>
  <c r="W32" i="16"/>
  <c r="V32" i="16" s="1"/>
  <c r="T32" i="16"/>
  <c r="D32" i="16"/>
  <c r="C32" i="16"/>
  <c r="A32" i="16"/>
  <c r="W31" i="16"/>
  <c r="V31" i="16" s="1"/>
  <c r="T31" i="16"/>
  <c r="D31" i="16"/>
  <c r="C31" i="16"/>
  <c r="A31" i="16"/>
  <c r="AL30" i="16"/>
  <c r="AK30" i="16"/>
  <c r="W30" i="16"/>
  <c r="V30" i="16" s="1"/>
  <c r="T30" i="16"/>
  <c r="D30" i="16"/>
  <c r="C30" i="16"/>
  <c r="A30" i="16"/>
  <c r="AL29" i="16"/>
  <c r="AK29" i="16"/>
  <c r="W29" i="16"/>
  <c r="V29" i="16" s="1"/>
  <c r="T29" i="16"/>
  <c r="D29" i="16"/>
  <c r="C29" i="16"/>
  <c r="A29" i="16"/>
  <c r="AL28" i="16"/>
  <c r="AK28" i="16"/>
  <c r="W28" i="16"/>
  <c r="V28" i="16" s="1"/>
  <c r="T28" i="16"/>
  <c r="D28" i="16"/>
  <c r="C28" i="16"/>
  <c r="A28" i="16"/>
  <c r="W27" i="16"/>
  <c r="V27" i="16" s="1"/>
  <c r="T27" i="16"/>
  <c r="D27" i="16"/>
  <c r="C27" i="16"/>
  <c r="A27" i="16"/>
  <c r="AL26" i="16"/>
  <c r="AK26" i="16"/>
  <c r="W26" i="16"/>
  <c r="V26" i="16" s="1"/>
  <c r="T26" i="16"/>
  <c r="D26" i="16"/>
  <c r="C26" i="16"/>
  <c r="A26" i="16"/>
  <c r="AL25" i="16"/>
  <c r="AK25" i="16"/>
  <c r="W25" i="16"/>
  <c r="V25" i="16" s="1"/>
  <c r="T25" i="16"/>
  <c r="D25" i="16"/>
  <c r="C25" i="16"/>
  <c r="A25" i="16"/>
  <c r="AL24" i="16"/>
  <c r="AK24" i="16"/>
  <c r="W24" i="16"/>
  <c r="V24" i="16" s="1"/>
  <c r="T24" i="16"/>
  <c r="D24" i="16"/>
  <c r="C24" i="16"/>
  <c r="A24" i="16"/>
  <c r="AL23" i="16"/>
  <c r="AK23" i="16"/>
  <c r="W23" i="16"/>
  <c r="V23" i="16" s="1"/>
  <c r="T23" i="16"/>
  <c r="D23" i="16"/>
  <c r="C23" i="16"/>
  <c r="A23" i="16"/>
  <c r="AL22" i="16"/>
  <c r="AK22" i="16"/>
  <c r="W22" i="16"/>
  <c r="V22" i="16" s="1"/>
  <c r="T22" i="16"/>
  <c r="D22" i="16"/>
  <c r="C22" i="16"/>
  <c r="A22" i="16"/>
  <c r="AL21" i="16"/>
  <c r="AK21" i="16"/>
  <c r="W21" i="16"/>
  <c r="V21" i="16" s="1"/>
  <c r="T21" i="16"/>
  <c r="D21" i="16"/>
  <c r="C21" i="16"/>
  <c r="A21" i="16"/>
  <c r="AL20" i="16"/>
  <c r="AK20" i="16"/>
  <c r="W20" i="16"/>
  <c r="V20" i="16" s="1"/>
  <c r="T20" i="16"/>
  <c r="D20" i="16"/>
  <c r="C20" i="16"/>
  <c r="A20" i="16"/>
  <c r="AL19" i="16"/>
  <c r="AK19" i="16"/>
  <c r="W19" i="16"/>
  <c r="V19" i="16" s="1"/>
  <c r="T19" i="16"/>
  <c r="D19" i="16"/>
  <c r="C19" i="16"/>
  <c r="A19" i="16"/>
  <c r="AL18" i="16"/>
  <c r="AK18" i="16"/>
  <c r="W18" i="16"/>
  <c r="V18" i="16" s="1"/>
  <c r="T18" i="16"/>
  <c r="D18" i="16"/>
  <c r="C18" i="16"/>
  <c r="A18" i="16"/>
  <c r="AL17" i="16"/>
  <c r="AK17" i="16"/>
  <c r="W17" i="16"/>
  <c r="V17" i="16" s="1"/>
  <c r="T17" i="16"/>
  <c r="D17" i="16"/>
  <c r="C17" i="16"/>
  <c r="A17" i="16"/>
  <c r="AK16" i="16"/>
  <c r="W16" i="16"/>
  <c r="V16" i="16" s="1"/>
  <c r="T16" i="16"/>
  <c r="D16" i="16"/>
  <c r="C16" i="16"/>
  <c r="A16" i="16"/>
  <c r="W15" i="16"/>
  <c r="V15" i="16" s="1"/>
  <c r="T15" i="16"/>
  <c r="D15" i="16"/>
  <c r="C15" i="16"/>
  <c r="A15" i="16"/>
  <c r="AK14" i="16"/>
  <c r="W14" i="16"/>
  <c r="V14" i="16" s="1"/>
  <c r="T14" i="16"/>
  <c r="D14" i="16"/>
  <c r="C14" i="16"/>
  <c r="A14" i="16"/>
  <c r="W13" i="16"/>
  <c r="V13" i="16" s="1"/>
  <c r="T13" i="16"/>
  <c r="D13" i="16"/>
  <c r="C13" i="16"/>
  <c r="A13" i="16"/>
  <c r="W12" i="16"/>
  <c r="V12" i="16" s="1"/>
  <c r="T12" i="16"/>
  <c r="D12" i="16"/>
  <c r="C12" i="16"/>
  <c r="A12" i="16"/>
  <c r="W11" i="16"/>
  <c r="V11" i="16" s="1"/>
  <c r="T11" i="16"/>
  <c r="D11" i="16"/>
  <c r="C11" i="16"/>
  <c r="A11" i="16"/>
  <c r="AL10" i="16"/>
  <c r="AK10" i="16"/>
  <c r="W10" i="16"/>
  <c r="V10" i="16" s="1"/>
  <c r="T10" i="16"/>
  <c r="D10" i="16"/>
  <c r="C10" i="16"/>
  <c r="A10" i="16"/>
  <c r="W9" i="16"/>
  <c r="V9" i="16" s="1"/>
  <c r="T9" i="16"/>
  <c r="D9" i="16"/>
  <c r="C9" i="16"/>
  <c r="A9" i="16"/>
  <c r="W8" i="16"/>
  <c r="V8" i="16" s="1"/>
  <c r="T8" i="16"/>
  <c r="D8" i="16"/>
  <c r="C8" i="16"/>
  <c r="A8" i="16"/>
  <c r="W7" i="16"/>
  <c r="V7" i="16" s="1"/>
  <c r="T7" i="16"/>
  <c r="D7" i="16"/>
  <c r="C7" i="16"/>
  <c r="A7" i="16"/>
  <c r="W6" i="16"/>
  <c r="V6" i="16" s="1"/>
  <c r="T6" i="16"/>
  <c r="D6" i="16"/>
  <c r="C6" i="16"/>
  <c r="A6" i="16"/>
  <c r="W5" i="16"/>
  <c r="V5" i="16" s="1"/>
  <c r="T5" i="16"/>
  <c r="D5" i="16"/>
  <c r="C5" i="16"/>
  <c r="A5" i="16"/>
  <c r="W4" i="16"/>
  <c r="T4" i="16"/>
  <c r="D4" i="16"/>
  <c r="C4" i="16"/>
  <c r="AL40" i="16" l="1"/>
  <c r="AL7" i="16"/>
  <c r="AL37" i="16"/>
  <c r="AK13" i="16"/>
  <c r="AK39" i="16"/>
  <c r="AL5" i="16"/>
  <c r="AL31" i="16"/>
  <c r="AK40" i="16"/>
  <c r="AL39" i="16"/>
  <c r="AK38" i="16"/>
  <c r="AL41" i="16"/>
  <c r="AK7" i="16"/>
  <c r="AK12" i="16"/>
  <c r="AK11" i="16"/>
  <c r="Z47" i="16"/>
  <c r="Z51" i="16" s="1"/>
  <c r="AC47" i="16"/>
  <c r="AC51" i="16" s="1"/>
  <c r="AK37" i="16"/>
  <c r="AA47" i="16"/>
  <c r="AA51" i="16" s="1"/>
  <c r="AK4" i="16"/>
  <c r="AK42" i="16"/>
  <c r="AB47" i="16"/>
  <c r="AB51" i="16" s="1"/>
  <c r="Y47" i="16"/>
  <c r="Y51" i="16" s="1"/>
  <c r="AD47" i="16"/>
  <c r="AD51" i="16" s="1"/>
  <c r="AK8" i="16"/>
  <c r="AK41" i="16"/>
  <c r="AL38" i="16"/>
  <c r="AL9" i="16"/>
  <c r="AL6" i="16"/>
  <c r="V4" i="16"/>
  <c r="AL4" i="16"/>
  <c r="AK6" i="16"/>
  <c r="AL14" i="16"/>
  <c r="AK15" i="16"/>
  <c r="AL16" i="16"/>
  <c r="AK27" i="16"/>
  <c r="AL15" i="16"/>
  <c r="AL27" i="16"/>
  <c r="Q11" i="9"/>
  <c r="P11" i="9"/>
  <c r="O11" i="9"/>
  <c r="N11" i="9"/>
  <c r="M11" i="9"/>
  <c r="L11" i="9"/>
  <c r="K11" i="9"/>
  <c r="J11" i="9"/>
  <c r="I11" i="9"/>
  <c r="H11" i="9"/>
  <c r="G11" i="9"/>
  <c r="F11" i="9"/>
  <c r="D11" i="9"/>
  <c r="C11" i="9"/>
  <c r="R10" i="9"/>
  <c r="R9" i="9"/>
  <c r="R11" i="9" l="1"/>
  <c r="AK47" i="16"/>
  <c r="AL50" i="16" l="1"/>
  <c r="AK48" i="16"/>
  <c r="Z50" i="16" s="1"/>
  <c r="Z57" i="16" s="1"/>
  <c r="Z4" i="1"/>
  <c r="Z49" i="1" s="1"/>
  <c r="Z53" i="1" s="1"/>
  <c r="AI33" i="1"/>
  <c r="AI49" i="1" s="1"/>
  <c r="AI53" i="1" s="1"/>
  <c r="AE27" i="1"/>
  <c r="AE49" i="1" s="1"/>
  <c r="AE53" i="1" s="1"/>
  <c r="AD16" i="1"/>
  <c r="AD49" i="1" s="1"/>
  <c r="AD53" i="1" s="1"/>
  <c r="AC15" i="1"/>
  <c r="AC49" i="1" s="1"/>
  <c r="AC53" i="1" s="1"/>
  <c r="AB14" i="1"/>
  <c r="AB49" i="1" s="1"/>
  <c r="AB53" i="1" s="1"/>
  <c r="AA6" i="1"/>
  <c r="AA49" i="1" s="1"/>
  <c r="AA53" i="1" s="1"/>
  <c r="W5" i="1" l="1"/>
  <c r="W4" i="1"/>
  <c r="W6" i="1" l="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5" i="1"/>
  <c r="W46" i="1"/>
  <c r="W47" i="1"/>
  <c r="W48" i="1"/>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5" i="1" l="1"/>
  <c r="D4" i="1"/>
  <c r="F514" i="15" l="1"/>
  <c r="G514" i="15"/>
  <c r="H514" i="15"/>
  <c r="I514" i="15"/>
  <c r="J514" i="15"/>
  <c r="E514" i="15"/>
  <c r="C6" i="1"/>
  <c r="G70" i="8"/>
  <c r="H70" i="8"/>
  <c r="I70" i="8"/>
  <c r="J70" i="8"/>
  <c r="K70" i="8"/>
  <c r="L70" i="8"/>
  <c r="M70" i="8"/>
  <c r="N70" i="8"/>
  <c r="O70" i="8"/>
  <c r="P70" i="8"/>
  <c r="Q70" i="8"/>
  <c r="G69" i="8"/>
  <c r="H69" i="8"/>
  <c r="I69" i="8"/>
  <c r="J69" i="8"/>
  <c r="K69" i="8"/>
  <c r="L69" i="8"/>
  <c r="M69" i="8"/>
  <c r="N69" i="8"/>
  <c r="O69" i="8"/>
  <c r="P69" i="8"/>
  <c r="Q69" i="8"/>
  <c r="G68" i="8"/>
  <c r="H68" i="8"/>
  <c r="I68" i="8"/>
  <c r="J68" i="8"/>
  <c r="K68" i="8"/>
  <c r="L68" i="8"/>
  <c r="M68" i="8"/>
  <c r="N68" i="8"/>
  <c r="O68" i="8"/>
  <c r="P68" i="8"/>
  <c r="Q68" i="8"/>
  <c r="F70" i="8"/>
  <c r="F69" i="8"/>
  <c r="F68" i="8"/>
  <c r="W508" i="15" l="1"/>
  <c r="V520" i="15"/>
  <c r="U520" i="15"/>
  <c r="T520" i="15"/>
  <c r="S520" i="15"/>
  <c r="R520" i="15"/>
  <c r="Q520" i="15"/>
  <c r="P520" i="15"/>
  <c r="O520" i="15"/>
  <c r="N520" i="15"/>
  <c r="M520" i="15"/>
  <c r="L520" i="15"/>
  <c r="K520" i="15"/>
  <c r="V519" i="15"/>
  <c r="U519" i="15"/>
  <c r="T519" i="15"/>
  <c r="S519" i="15"/>
  <c r="R519" i="15"/>
  <c r="Q519" i="15"/>
  <c r="P519" i="15"/>
  <c r="O519" i="15"/>
  <c r="N519" i="15"/>
  <c r="M519" i="15"/>
  <c r="L519" i="15"/>
  <c r="K519" i="15"/>
  <c r="V518" i="15"/>
  <c r="U518" i="15"/>
  <c r="T518" i="15"/>
  <c r="S518" i="15"/>
  <c r="R518" i="15"/>
  <c r="Q518" i="15"/>
  <c r="P518" i="15"/>
  <c r="O518" i="15"/>
  <c r="N518" i="15"/>
  <c r="M518" i="15"/>
  <c r="L518" i="15"/>
  <c r="K518" i="15"/>
  <c r="V514" i="15"/>
  <c r="U514" i="15"/>
  <c r="T514" i="15"/>
  <c r="S514" i="15"/>
  <c r="R514" i="15"/>
  <c r="Q514" i="15"/>
  <c r="P514" i="15"/>
  <c r="O514" i="15"/>
  <c r="N514" i="15"/>
  <c r="M514" i="15"/>
  <c r="L514" i="15"/>
  <c r="K514" i="15"/>
  <c r="W513" i="15"/>
  <c r="W512" i="15"/>
  <c r="W511" i="15"/>
  <c r="W510" i="15"/>
  <c r="W509" i="15"/>
  <c r="W507" i="15"/>
  <c r="W506" i="15"/>
  <c r="W505" i="15"/>
  <c r="W504" i="15"/>
  <c r="W503" i="15"/>
  <c r="W502" i="15"/>
  <c r="W501" i="15"/>
  <c r="W500" i="15"/>
  <c r="W499" i="15"/>
  <c r="W498" i="15"/>
  <c r="W497" i="15"/>
  <c r="W496" i="15"/>
  <c r="W495" i="15"/>
  <c r="W494" i="15"/>
  <c r="W493" i="15"/>
  <c r="W492" i="15"/>
  <c r="W491" i="15"/>
  <c r="W490" i="15"/>
  <c r="W489" i="15"/>
  <c r="W488" i="15"/>
  <c r="W487" i="15"/>
  <c r="W486" i="15"/>
  <c r="W485" i="15"/>
  <c r="W484" i="15"/>
  <c r="W483" i="15"/>
  <c r="W482" i="15"/>
  <c r="W481" i="15"/>
  <c r="W480" i="15"/>
  <c r="W479" i="15"/>
  <c r="W478" i="15"/>
  <c r="W477" i="15"/>
  <c r="W476" i="15"/>
  <c r="W475" i="15"/>
  <c r="W474" i="15"/>
  <c r="W473" i="15"/>
  <c r="W472" i="15"/>
  <c r="W471" i="15"/>
  <c r="W470" i="15"/>
  <c r="W469" i="15"/>
  <c r="W468" i="15"/>
  <c r="W467" i="15"/>
  <c r="W466" i="15"/>
  <c r="W465" i="15"/>
  <c r="W464" i="15"/>
  <c r="W463" i="15"/>
  <c r="W462" i="15"/>
  <c r="W461" i="15"/>
  <c r="W460" i="15"/>
  <c r="W459" i="15"/>
  <c r="W458" i="15"/>
  <c r="W457" i="15"/>
  <c r="W456" i="15"/>
  <c r="W455" i="15"/>
  <c r="W454" i="15"/>
  <c r="W453" i="15"/>
  <c r="W452" i="15"/>
  <c r="W451" i="15"/>
  <c r="W450" i="15"/>
  <c r="W449" i="15"/>
  <c r="W448" i="15"/>
  <c r="W447" i="15"/>
  <c r="W446" i="15"/>
  <c r="W445" i="15"/>
  <c r="W444" i="15"/>
  <c r="W443" i="15"/>
  <c r="W442" i="15"/>
  <c r="W441" i="15"/>
  <c r="W440" i="15"/>
  <c r="W439" i="15"/>
  <c r="W438" i="15"/>
  <c r="W437" i="15"/>
  <c r="W436" i="15"/>
  <c r="W435" i="15"/>
  <c r="W434" i="15"/>
  <c r="W433" i="15"/>
  <c r="W432" i="15"/>
  <c r="W431" i="15"/>
  <c r="W430" i="15"/>
  <c r="W429" i="15"/>
  <c r="W428" i="15"/>
  <c r="W427" i="15"/>
  <c r="W426" i="15"/>
  <c r="W425" i="15"/>
  <c r="W424" i="15"/>
  <c r="W423" i="15"/>
  <c r="W422" i="15"/>
  <c r="W421" i="15"/>
  <c r="W420" i="15"/>
  <c r="W419" i="15"/>
  <c r="W418" i="15"/>
  <c r="W417" i="15"/>
  <c r="W416" i="15"/>
  <c r="W415" i="15"/>
  <c r="W414" i="15"/>
  <c r="W413" i="15"/>
  <c r="W412" i="15"/>
  <c r="W411" i="15"/>
  <c r="W410" i="15"/>
  <c r="W409" i="15"/>
  <c r="W408" i="15"/>
  <c r="W407" i="15"/>
  <c r="W406" i="15"/>
  <c r="W405" i="15"/>
  <c r="W404" i="15"/>
  <c r="W403" i="15"/>
  <c r="W402" i="15"/>
  <c r="W401" i="15"/>
  <c r="W400" i="15"/>
  <c r="W399" i="15"/>
  <c r="W398" i="15"/>
  <c r="W397" i="15"/>
  <c r="W396" i="15"/>
  <c r="W395" i="15"/>
  <c r="W394" i="15"/>
  <c r="W393" i="15"/>
  <c r="W392" i="15"/>
  <c r="W391" i="15"/>
  <c r="W390" i="15"/>
  <c r="W389" i="15"/>
  <c r="W388" i="15"/>
  <c r="W387" i="15"/>
  <c r="W386" i="15"/>
  <c r="W385" i="15"/>
  <c r="W384" i="15"/>
  <c r="W383" i="15"/>
  <c r="W382" i="15"/>
  <c r="W381" i="15"/>
  <c r="W380" i="15"/>
  <c r="W379" i="15"/>
  <c r="W378" i="15"/>
  <c r="W377" i="15"/>
  <c r="W376" i="15"/>
  <c r="W375" i="15"/>
  <c r="W374" i="15"/>
  <c r="W373" i="15"/>
  <c r="W372" i="15"/>
  <c r="W371" i="15"/>
  <c r="W370" i="15"/>
  <c r="W369" i="15"/>
  <c r="W368" i="15"/>
  <c r="W367" i="15"/>
  <c r="W366" i="15"/>
  <c r="W365" i="15"/>
  <c r="W364" i="15"/>
  <c r="W363" i="15"/>
  <c r="W362" i="15"/>
  <c r="W361" i="15"/>
  <c r="W360" i="15"/>
  <c r="W359" i="15"/>
  <c r="W358" i="15"/>
  <c r="W357" i="15"/>
  <c r="W356" i="15"/>
  <c r="W355" i="15"/>
  <c r="W354" i="15"/>
  <c r="W353" i="15"/>
  <c r="W352" i="15"/>
  <c r="W351" i="15"/>
  <c r="W350" i="15"/>
  <c r="W349" i="15"/>
  <c r="W348" i="15"/>
  <c r="W347" i="15"/>
  <c r="W346" i="15"/>
  <c r="W345" i="15"/>
  <c r="W344" i="15"/>
  <c r="W343" i="15"/>
  <c r="W342" i="15"/>
  <c r="W341" i="15"/>
  <c r="W340" i="15"/>
  <c r="W339" i="15"/>
  <c r="W338" i="15"/>
  <c r="W337" i="15"/>
  <c r="W336" i="15"/>
  <c r="W335" i="15"/>
  <c r="W334" i="15"/>
  <c r="W333" i="15"/>
  <c r="W332" i="15"/>
  <c r="W331" i="15"/>
  <c r="W330" i="15"/>
  <c r="W329" i="15"/>
  <c r="W328" i="15"/>
  <c r="W327" i="15"/>
  <c r="W326" i="15"/>
  <c r="W325" i="15"/>
  <c r="W324" i="15"/>
  <c r="W323" i="15"/>
  <c r="W322" i="15"/>
  <c r="W321" i="15"/>
  <c r="W320" i="15"/>
  <c r="W319" i="15"/>
  <c r="W318" i="15"/>
  <c r="W317" i="15"/>
  <c r="W316" i="15"/>
  <c r="W315" i="15"/>
  <c r="W314" i="15"/>
  <c r="W313" i="15"/>
  <c r="W312" i="15"/>
  <c r="W311" i="15"/>
  <c r="W310" i="15"/>
  <c r="W309" i="15"/>
  <c r="W308" i="15"/>
  <c r="W307" i="15"/>
  <c r="W306" i="15"/>
  <c r="W305" i="15"/>
  <c r="W304" i="15"/>
  <c r="W303" i="15"/>
  <c r="W302" i="15"/>
  <c r="W301" i="15"/>
  <c r="W300" i="15"/>
  <c r="W299" i="15"/>
  <c r="W298" i="15"/>
  <c r="W297" i="15"/>
  <c r="W296" i="15"/>
  <c r="W295" i="15"/>
  <c r="W294" i="15"/>
  <c r="W293" i="15"/>
  <c r="W292" i="15"/>
  <c r="W291" i="15"/>
  <c r="W290" i="15"/>
  <c r="W289" i="15"/>
  <c r="W288" i="15"/>
  <c r="W287" i="15"/>
  <c r="W286" i="15"/>
  <c r="W285" i="15"/>
  <c r="W284" i="15"/>
  <c r="W283" i="15"/>
  <c r="W282" i="15"/>
  <c r="W281" i="15"/>
  <c r="W280" i="15"/>
  <c r="W279" i="15"/>
  <c r="W278" i="15"/>
  <c r="W277" i="15"/>
  <c r="W276" i="15"/>
  <c r="W275" i="15"/>
  <c r="W274" i="15"/>
  <c r="W273" i="15"/>
  <c r="W272" i="15"/>
  <c r="W271" i="15"/>
  <c r="W270" i="15"/>
  <c r="W269" i="15"/>
  <c r="W268" i="15"/>
  <c r="W267" i="15"/>
  <c r="W266" i="15"/>
  <c r="W265" i="15"/>
  <c r="W264" i="15"/>
  <c r="W263" i="15"/>
  <c r="W262" i="15"/>
  <c r="W261" i="15"/>
  <c r="W260" i="15"/>
  <c r="W259" i="15"/>
  <c r="W258" i="15"/>
  <c r="W257" i="15"/>
  <c r="W256" i="15"/>
  <c r="W255" i="15"/>
  <c r="W254" i="15"/>
  <c r="W253" i="15"/>
  <c r="W252" i="15"/>
  <c r="W251" i="15"/>
  <c r="W250" i="15"/>
  <c r="W249" i="15"/>
  <c r="W248" i="15"/>
  <c r="W247" i="15"/>
  <c r="W246" i="15"/>
  <c r="W245" i="15"/>
  <c r="W244" i="15"/>
  <c r="W243" i="15"/>
  <c r="W242" i="15"/>
  <c r="W241" i="15"/>
  <c r="W240" i="15"/>
  <c r="W239" i="15"/>
  <c r="W238" i="15"/>
  <c r="W237" i="15"/>
  <c r="W236" i="15"/>
  <c r="W235" i="15"/>
  <c r="W234" i="15"/>
  <c r="W233" i="15"/>
  <c r="W232" i="15"/>
  <c r="W231" i="15"/>
  <c r="W230" i="15"/>
  <c r="W229" i="15"/>
  <c r="W228" i="15"/>
  <c r="W227" i="15"/>
  <c r="W226" i="15"/>
  <c r="W225" i="15"/>
  <c r="W224" i="15"/>
  <c r="W223" i="15"/>
  <c r="W222" i="15"/>
  <c r="W221" i="15"/>
  <c r="W220" i="15"/>
  <c r="W219" i="15"/>
  <c r="W218" i="15"/>
  <c r="W217" i="15"/>
  <c r="W216" i="15"/>
  <c r="W215" i="15"/>
  <c r="W214" i="15"/>
  <c r="W213" i="15"/>
  <c r="W212" i="15"/>
  <c r="W211" i="15"/>
  <c r="W210" i="15"/>
  <c r="W209" i="15"/>
  <c r="W208" i="15"/>
  <c r="W207" i="15"/>
  <c r="W206" i="15"/>
  <c r="W205" i="15"/>
  <c r="W204" i="15"/>
  <c r="W203" i="15"/>
  <c r="W202" i="15"/>
  <c r="W201" i="15"/>
  <c r="W200" i="15"/>
  <c r="W199" i="15"/>
  <c r="W198" i="15"/>
  <c r="W197" i="15"/>
  <c r="W196" i="15"/>
  <c r="W195" i="15"/>
  <c r="W194" i="15"/>
  <c r="W193" i="15"/>
  <c r="W192" i="15"/>
  <c r="W191" i="15"/>
  <c r="W190" i="15"/>
  <c r="W189" i="15"/>
  <c r="W188" i="15"/>
  <c r="W187" i="15"/>
  <c r="W186" i="15"/>
  <c r="W185" i="15"/>
  <c r="W184" i="15"/>
  <c r="W183" i="15"/>
  <c r="W182" i="15"/>
  <c r="W181" i="15"/>
  <c r="W180" i="15"/>
  <c r="W179" i="15"/>
  <c r="W178" i="15"/>
  <c r="W177" i="15"/>
  <c r="W176" i="15"/>
  <c r="W175" i="15"/>
  <c r="W174" i="15"/>
  <c r="W173" i="15"/>
  <c r="W172" i="15"/>
  <c r="W171" i="15"/>
  <c r="W170" i="15"/>
  <c r="W169" i="15"/>
  <c r="W168" i="15"/>
  <c r="W167" i="15"/>
  <c r="W166" i="15"/>
  <c r="W165" i="15"/>
  <c r="W164" i="15"/>
  <c r="W163" i="15"/>
  <c r="W162" i="15"/>
  <c r="W161" i="15"/>
  <c r="W160" i="15"/>
  <c r="W159" i="15"/>
  <c r="W158" i="15"/>
  <c r="W157" i="15"/>
  <c r="W156" i="15"/>
  <c r="W155" i="15"/>
  <c r="W154" i="15"/>
  <c r="W153" i="15"/>
  <c r="W152" i="15"/>
  <c r="W151" i="15"/>
  <c r="W150" i="15"/>
  <c r="W149" i="15"/>
  <c r="W148" i="15"/>
  <c r="W147" i="15"/>
  <c r="W146" i="15"/>
  <c r="W145" i="15"/>
  <c r="W144" i="15"/>
  <c r="W143" i="15"/>
  <c r="W142" i="15"/>
  <c r="W141" i="15"/>
  <c r="W140" i="15"/>
  <c r="W139" i="15"/>
  <c r="W138" i="15"/>
  <c r="W137" i="15"/>
  <c r="W136" i="15"/>
  <c r="W135" i="15"/>
  <c r="W134" i="15"/>
  <c r="W133" i="15"/>
  <c r="W132" i="15"/>
  <c r="W131" i="15"/>
  <c r="W130" i="15"/>
  <c r="W129" i="15"/>
  <c r="W128" i="15"/>
  <c r="W127" i="15"/>
  <c r="W126" i="15"/>
  <c r="W125" i="15"/>
  <c r="W124" i="15"/>
  <c r="W123" i="15"/>
  <c r="W122" i="15"/>
  <c r="W121" i="15"/>
  <c r="W120" i="15"/>
  <c r="W119" i="15"/>
  <c r="W118" i="15"/>
  <c r="W117" i="15"/>
  <c r="W116" i="15"/>
  <c r="W115" i="15"/>
  <c r="W114" i="15"/>
  <c r="W113" i="15"/>
  <c r="W112" i="15"/>
  <c r="W111" i="15"/>
  <c r="W110" i="15"/>
  <c r="W109" i="15"/>
  <c r="W108" i="15"/>
  <c r="W107" i="15"/>
  <c r="W106" i="15"/>
  <c r="W105" i="15"/>
  <c r="W104" i="15"/>
  <c r="W103" i="15"/>
  <c r="W102" i="15"/>
  <c r="W101" i="15"/>
  <c r="W100" i="15"/>
  <c r="W99" i="15"/>
  <c r="W98" i="15"/>
  <c r="W97" i="15"/>
  <c r="W96" i="15"/>
  <c r="W95" i="15"/>
  <c r="W94" i="15"/>
  <c r="W93" i="15"/>
  <c r="W92" i="15"/>
  <c r="W91" i="15"/>
  <c r="W90" i="15"/>
  <c r="W89" i="15"/>
  <c r="W88" i="15"/>
  <c r="W87" i="15"/>
  <c r="W86" i="15"/>
  <c r="W85" i="15"/>
  <c r="W84" i="15"/>
  <c r="W83" i="15"/>
  <c r="W82" i="15"/>
  <c r="W81" i="15"/>
  <c r="W80" i="15"/>
  <c r="W79" i="15"/>
  <c r="W78" i="15"/>
  <c r="W77" i="15"/>
  <c r="W76" i="15"/>
  <c r="W75" i="15"/>
  <c r="W74" i="15"/>
  <c r="W73" i="15"/>
  <c r="W72" i="15"/>
  <c r="W71" i="15"/>
  <c r="W70" i="15"/>
  <c r="W69" i="15"/>
  <c r="W68" i="15"/>
  <c r="W67" i="15"/>
  <c r="W66" i="15"/>
  <c r="W65" i="15"/>
  <c r="W64" i="15"/>
  <c r="W63" i="15"/>
  <c r="W62" i="15"/>
  <c r="W61" i="15"/>
  <c r="W60" i="15"/>
  <c r="W59" i="15"/>
  <c r="W58" i="15"/>
  <c r="W57" i="15"/>
  <c r="W56" i="15"/>
  <c r="W55" i="15"/>
  <c r="W54" i="15"/>
  <c r="W53" i="15"/>
  <c r="W52" i="15"/>
  <c r="W51" i="15"/>
  <c r="W50" i="15"/>
  <c r="W49" i="15"/>
  <c r="W48" i="15"/>
  <c r="W47" i="15"/>
  <c r="W46" i="15"/>
  <c r="W45" i="15"/>
  <c r="W44" i="15"/>
  <c r="W43" i="15"/>
  <c r="W42" i="15"/>
  <c r="W41" i="15"/>
  <c r="W40" i="15"/>
  <c r="W39" i="15"/>
  <c r="W38" i="15"/>
  <c r="W37" i="15"/>
  <c r="W36" i="15"/>
  <c r="W35" i="15"/>
  <c r="W34" i="15"/>
  <c r="W33" i="15"/>
  <c r="W32" i="15"/>
  <c r="W31" i="15"/>
  <c r="W30" i="15"/>
  <c r="W29" i="15"/>
  <c r="W28" i="15"/>
  <c r="W27" i="15"/>
  <c r="W26" i="15"/>
  <c r="W25" i="15"/>
  <c r="W24" i="15"/>
  <c r="W23" i="15"/>
  <c r="W22" i="15"/>
  <c r="W21" i="15"/>
  <c r="W20" i="15"/>
  <c r="W19" i="15"/>
  <c r="R521" i="15" l="1"/>
  <c r="W514" i="15"/>
  <c r="S521" i="15"/>
  <c r="M521" i="15"/>
  <c r="U521" i="15"/>
  <c r="W518" i="15"/>
  <c r="N521" i="15"/>
  <c r="V521" i="15"/>
  <c r="O521" i="15"/>
  <c r="W519" i="15"/>
  <c r="W520" i="15"/>
  <c r="K521" i="15"/>
  <c r="L521" i="15"/>
  <c r="T521" i="15"/>
  <c r="P521" i="15"/>
  <c r="Q521" i="15"/>
  <c r="W521" i="15" l="1"/>
  <c r="T5" i="1" l="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C4" i="1"/>
  <c r="T4" i="1" l="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5" i="1"/>
  <c r="V46" i="1"/>
  <c r="V47" i="1"/>
  <c r="V48" i="1"/>
  <c r="AK4" i="1"/>
  <c r="AL4" i="1"/>
  <c r="AK5" i="1"/>
  <c r="AL5" i="1"/>
  <c r="AK6" i="1"/>
  <c r="AL6" i="1"/>
  <c r="AK7" i="1"/>
  <c r="AL7" i="1"/>
  <c r="AK8" i="1"/>
  <c r="AL8" i="1"/>
  <c r="AK9" i="1"/>
  <c r="AL9" i="1"/>
  <c r="AK10" i="1"/>
  <c r="AL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C5"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A5" i="1"/>
  <c r="A6" i="1"/>
  <c r="AK49" i="1" l="1"/>
  <c r="C50" i="6"/>
  <c r="AL52" i="1" l="1"/>
  <c r="AK50" i="1"/>
  <c r="Z52" i="1" s="1"/>
  <c r="C36" i="6"/>
  <c r="Q71" i="8"/>
  <c r="N71" i="8"/>
  <c r="L71" i="8"/>
  <c r="K71" i="8"/>
  <c r="I71" i="8"/>
  <c r="F71" i="8"/>
  <c r="P62" i="8"/>
  <c r="O62" i="8"/>
  <c r="N62" i="8"/>
  <c r="M62" i="8"/>
  <c r="L62" i="8"/>
  <c r="K62" i="8"/>
  <c r="J62" i="8"/>
  <c r="I62" i="8"/>
  <c r="H62" i="8"/>
  <c r="G62" i="8"/>
  <c r="F62" i="8"/>
  <c r="E62" i="8"/>
  <c r="D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C45" i="6"/>
  <c r="D45" i="6" s="1"/>
  <c r="C46" i="6"/>
  <c r="D46" i="6" s="1"/>
  <c r="C47" i="6"/>
  <c r="D47" i="6" s="1"/>
  <c r="C49" i="6"/>
  <c r="D49" i="6" s="1"/>
  <c r="D50" i="6"/>
  <c r="C51" i="6"/>
  <c r="D51" i="6" s="1"/>
  <c r="C52" i="6"/>
  <c r="D52" i="6" s="1"/>
  <c r="C53" i="6"/>
  <c r="D53" i="6" s="1"/>
  <c r="C54" i="6"/>
  <c r="D54" i="6" s="1"/>
  <c r="C55" i="6"/>
  <c r="D55" i="6" s="1"/>
  <c r="C43" i="6"/>
  <c r="D43" i="6" s="1"/>
  <c r="C48" i="6"/>
  <c r="D48" i="6" s="1"/>
  <c r="R68" i="8" l="1"/>
  <c r="C44" i="6"/>
  <c r="D44" i="6" s="1"/>
  <c r="D56" i="6" s="1"/>
  <c r="J71" i="8"/>
  <c r="R70" i="8"/>
  <c r="M71" i="8"/>
  <c r="Q62" i="8"/>
  <c r="G71" i="8"/>
  <c r="O71" i="8"/>
  <c r="H71" i="8"/>
  <c r="P71" i="8" l="1"/>
  <c r="C56" i="6"/>
  <c r="R71" i="8"/>
  <c r="V4" i="1"/>
</calcChain>
</file>

<file path=xl/comments1.xml><?xml version="1.0" encoding="utf-8"?>
<comments xmlns="http://schemas.openxmlformats.org/spreadsheetml/2006/main">
  <authors>
    <author>planificacion1</author>
  </authors>
  <commentList>
    <comment ref="B40" authorId="0">
      <text>
        <r>
          <rPr>
            <b/>
            <sz val="9"/>
            <color indexed="81"/>
            <rFont val="Tahoma"/>
            <family val="2"/>
          </rPr>
          <t>Favor ingresar el presupuesto asignado para el 2017</t>
        </r>
      </text>
    </comment>
  </commentList>
</comments>
</file>

<file path=xl/comments2.xml><?xml version="1.0" encoding="utf-8"?>
<comments xmlns="http://schemas.openxmlformats.org/spreadsheetml/2006/main">
  <authors>
    <author>Hernan Merizalde</author>
  </authors>
  <commentList>
    <comment ref="AD4" authorId="0">
      <text>
        <r>
          <rPr>
            <b/>
            <sz val="9"/>
            <color indexed="81"/>
            <rFont val="Tahoma"/>
            <charset val="1"/>
          </rPr>
          <t>Hernan Merizalde:</t>
        </r>
        <r>
          <rPr>
            <sz val="9"/>
            <color indexed="81"/>
            <rFont val="Tahoma"/>
            <charset val="1"/>
          </rPr>
          <t xml:space="preserve">
Para unificar el item en una sola llínea se realiza el movimiento de 2000 del mes de junio a junio mismo item misma actividad</t>
        </r>
      </text>
    </comment>
    <comment ref="AE4" authorId="0">
      <text>
        <r>
          <rPr>
            <b/>
            <sz val="9"/>
            <color indexed="81"/>
            <rFont val="Tahoma"/>
            <charset val="1"/>
          </rPr>
          <t>Hernan Merizalde:</t>
        </r>
        <r>
          <rPr>
            <sz val="9"/>
            <color indexed="81"/>
            <rFont val="Tahoma"/>
            <charset val="1"/>
          </rPr>
          <t xml:space="preserve">
Para unificar el item en una sola llínea se realiza el movimiento de 1200 del mes de junio a junio mismo item misma actividad</t>
        </r>
      </text>
    </comment>
  </commentList>
</comments>
</file>

<file path=xl/comments3.xml><?xml version="1.0" encoding="utf-8"?>
<comments xmlns="http://schemas.openxmlformats.org/spreadsheetml/2006/main">
  <authors>
    <author>Hernan Merizalde</author>
  </authors>
  <commentList>
    <comment ref="AD4" authorId="0">
      <text>
        <r>
          <rPr>
            <b/>
            <sz val="9"/>
            <color indexed="81"/>
            <rFont val="Tahoma"/>
            <charset val="1"/>
          </rPr>
          <t>Hernan Merizalde:</t>
        </r>
        <r>
          <rPr>
            <sz val="9"/>
            <color indexed="81"/>
            <rFont val="Tahoma"/>
            <charset val="1"/>
          </rPr>
          <t xml:space="preserve">
Para unificar el item en una sola llínea se realiza el movimiento de 2000 del mes de junio a junio mismo item misma actividad</t>
        </r>
      </text>
    </comment>
    <comment ref="AE4" authorId="0">
      <text>
        <r>
          <rPr>
            <b/>
            <sz val="9"/>
            <color indexed="81"/>
            <rFont val="Tahoma"/>
            <charset val="1"/>
          </rPr>
          <t>Hernan Merizalde:</t>
        </r>
        <r>
          <rPr>
            <sz val="9"/>
            <color indexed="81"/>
            <rFont val="Tahoma"/>
            <charset val="1"/>
          </rPr>
          <t xml:space="preserve">
Para unificar el item en una sola llínea se realiza el movimiento de 1200 del mes de junio a junio mismo item misma actividad</t>
        </r>
      </text>
    </comment>
  </commentList>
</comments>
</file>

<file path=xl/comments4.xml><?xml version="1.0" encoding="utf-8"?>
<comments xmlns="http://schemas.openxmlformats.org/spreadsheetml/2006/main">
  <authors>
    <author>admin</author>
  </authors>
  <commentList>
    <comment ref="C50" authorId="0">
      <text>
        <r>
          <rPr>
            <b/>
            <sz val="11"/>
            <color indexed="81"/>
            <rFont val="Tahoma"/>
            <family val="2"/>
          </rPr>
          <t>admin:</t>
        </r>
        <r>
          <rPr>
            <sz val="11"/>
            <color indexed="81"/>
            <rFont val="Tahoma"/>
            <family val="2"/>
          </rPr>
          <t xml:space="preserve">
Incluir el valor del 5x1000 en el mes de diciembre.</t>
        </r>
      </text>
    </comment>
  </commentList>
</comments>
</file>

<file path=xl/comments5.xml><?xml version="1.0" encoding="utf-8"?>
<comments xmlns="http://schemas.openxmlformats.org/spreadsheetml/2006/main">
  <authors>
    <author>Maritza Pumisacho</author>
    <author>Sebastian Moreno</author>
  </authors>
  <commentList>
    <comment ref="P33" authorId="0">
      <text>
        <r>
          <rPr>
            <b/>
            <sz val="9"/>
            <color indexed="81"/>
            <rFont val="Tahoma"/>
            <family val="2"/>
          </rPr>
          <t>Maritza Pumisacho:</t>
        </r>
        <r>
          <rPr>
            <sz val="9"/>
            <color indexed="81"/>
            <rFont val="Tahoma"/>
            <family val="2"/>
          </rPr>
          <t xml:space="preserve">
ORIGEN IGUAL AL DESTINO</t>
        </r>
      </text>
    </comment>
    <comment ref="P37" authorId="1">
      <text>
        <r>
          <rPr>
            <b/>
            <sz val="9"/>
            <color indexed="81"/>
            <rFont val="Tahoma"/>
            <family val="2"/>
          </rPr>
          <t>Sebastian Moreno:</t>
        </r>
        <r>
          <rPr>
            <sz val="9"/>
            <color indexed="81"/>
            <rFont val="Tahoma"/>
            <family val="2"/>
          </rPr>
          <t xml:space="preserve">
Movimiento incorrecto</t>
        </r>
      </text>
    </comment>
    <comment ref="P38" authorId="1">
      <text>
        <r>
          <rPr>
            <b/>
            <sz val="9"/>
            <color indexed="81"/>
            <rFont val="Tahoma"/>
            <family val="2"/>
          </rPr>
          <t>Sebastian Moreno:</t>
        </r>
        <r>
          <rPr>
            <sz val="9"/>
            <color indexed="81"/>
            <rFont val="Tahoma"/>
            <family val="2"/>
          </rPr>
          <t xml:space="preserve">
Movimiento incorrecto</t>
        </r>
      </text>
    </comment>
    <comment ref="P39" authorId="1">
      <text>
        <r>
          <rPr>
            <b/>
            <sz val="9"/>
            <color indexed="81"/>
            <rFont val="Tahoma"/>
            <family val="2"/>
          </rPr>
          <t>Sebastian Moreno:</t>
        </r>
        <r>
          <rPr>
            <sz val="9"/>
            <color indexed="81"/>
            <rFont val="Tahoma"/>
            <family val="2"/>
          </rPr>
          <t xml:space="preserve">
Movimiento incorrecto</t>
        </r>
      </text>
    </comment>
    <comment ref="P40" authorId="1">
      <text>
        <r>
          <rPr>
            <b/>
            <sz val="9"/>
            <color indexed="81"/>
            <rFont val="Tahoma"/>
            <family val="2"/>
          </rPr>
          <t>Sebastian Moreno:</t>
        </r>
        <r>
          <rPr>
            <sz val="9"/>
            <color indexed="81"/>
            <rFont val="Tahoma"/>
            <family val="2"/>
          </rPr>
          <t xml:space="preserve">
Movimiento incorrecto</t>
        </r>
      </text>
    </comment>
    <comment ref="P44" authorId="1">
      <text>
        <r>
          <rPr>
            <b/>
            <sz val="9"/>
            <color indexed="81"/>
            <rFont val="Tahoma"/>
            <family val="2"/>
          </rPr>
          <t>Sebastian Moreno:</t>
        </r>
        <r>
          <rPr>
            <sz val="9"/>
            <color indexed="81"/>
            <rFont val="Tahoma"/>
            <family val="2"/>
          </rPr>
          <t xml:space="preserve">
Movimiento incorrecto</t>
        </r>
      </text>
    </comment>
    <comment ref="P46" authorId="1">
      <text>
        <r>
          <rPr>
            <b/>
            <sz val="9"/>
            <color indexed="81"/>
            <rFont val="Tahoma"/>
            <family val="2"/>
          </rPr>
          <t>Sebastian Moreno:</t>
        </r>
        <r>
          <rPr>
            <sz val="9"/>
            <color indexed="81"/>
            <rFont val="Tahoma"/>
            <family val="2"/>
          </rPr>
          <t xml:space="preserve">
Movimiento incorrecto</t>
        </r>
      </text>
    </comment>
    <comment ref="P47" authorId="1">
      <text>
        <r>
          <rPr>
            <b/>
            <sz val="9"/>
            <color indexed="81"/>
            <rFont val="Tahoma"/>
            <family val="2"/>
          </rPr>
          <t>Sebastian Moreno:</t>
        </r>
        <r>
          <rPr>
            <sz val="9"/>
            <color indexed="81"/>
            <rFont val="Tahoma"/>
            <family val="2"/>
          </rPr>
          <t xml:space="preserve">
Movimiento incorrecto</t>
        </r>
      </text>
    </comment>
  </commentList>
</comments>
</file>

<file path=xl/sharedStrings.xml><?xml version="1.0" encoding="utf-8"?>
<sst xmlns="http://schemas.openxmlformats.org/spreadsheetml/2006/main" count="2313" uniqueCount="913">
  <si>
    <t>Objetivo Estratégico MD</t>
  </si>
  <si>
    <t xml:space="preserve">Objetivo del Organismo Deportivo </t>
  </si>
  <si>
    <t xml:space="preserve">Programa </t>
  </si>
  <si>
    <t>Actividad</t>
  </si>
  <si>
    <t>Indicador</t>
  </si>
  <si>
    <t>SEP</t>
  </si>
  <si>
    <t>NOV</t>
  </si>
  <si>
    <t>DIC</t>
  </si>
  <si>
    <t xml:space="preserve">Programación Mensual Metas </t>
  </si>
  <si>
    <t>ENE</t>
  </si>
  <si>
    <t>FEB</t>
  </si>
  <si>
    <t>MAR</t>
  </si>
  <si>
    <t>ABR</t>
  </si>
  <si>
    <t>MAY</t>
  </si>
  <si>
    <t>JUN</t>
  </si>
  <si>
    <t>JUL</t>
  </si>
  <si>
    <t>AGO</t>
  </si>
  <si>
    <t>OCT</t>
  </si>
  <si>
    <t xml:space="preserve">TOTAL PRESUPUESTO PROGRAMADO 
</t>
  </si>
  <si>
    <t xml:space="preserve">ITEM
PRESUPUESTARIO 
</t>
  </si>
  <si>
    <t xml:space="preserve">NOMBRE DEL ITEM PRESUPUESTARIO
</t>
  </si>
  <si>
    <t>INFORMACIÓN PRESUPUESTARIA</t>
  </si>
  <si>
    <t>Estructura Programática</t>
  </si>
  <si>
    <t>Activación de la población para asegurar la salud de las y los ciudadanos.</t>
  </si>
  <si>
    <t>Facilitar la consecución de logros deportivos a nivel nacional e internacional de las y los deportistas incluyendo, aquellos que tengan algún tipo de discapacidad.</t>
  </si>
  <si>
    <t>Incrementar el uso del tiempo libre en las prácticas del deporte y la actividad física en la población con un enfoque de interculturalidad y de inclusión de grupos prioritarios.</t>
  </si>
  <si>
    <t>Fortalecimiento del deporte nacional.</t>
  </si>
  <si>
    <t>001 Operación y mantenimiento administrativo de las Organizaciones Deportivas</t>
  </si>
  <si>
    <t>002 Operación y mantenimiento de escenarios deportivos</t>
  </si>
  <si>
    <t>013 Implementación Deportiva</t>
  </si>
  <si>
    <t>012 Actividades Recreativas</t>
  </si>
  <si>
    <t>011 Juegos</t>
  </si>
  <si>
    <t>010 Campeonato</t>
  </si>
  <si>
    <t>009 Selectivo</t>
  </si>
  <si>
    <t>008 Base de entrenamiento</t>
  </si>
  <si>
    <t>007 Evaluación</t>
  </si>
  <si>
    <t>006 Campamentos</t>
  </si>
  <si>
    <t>004 Gastos Deportivos Generales</t>
  </si>
  <si>
    <t>005 Concentrado</t>
  </si>
  <si>
    <t>003 Gastos en temas de capacitación deportivos</t>
  </si>
  <si>
    <r>
      <t>GRUPO DE GASTO</t>
    </r>
    <r>
      <rPr>
        <b/>
        <sz val="10"/>
        <color indexed="10"/>
        <rFont val="Calibri"/>
        <family val="2"/>
        <scheme val="minor"/>
      </rPr>
      <t xml:space="preserve">
</t>
    </r>
  </si>
  <si>
    <t>Horas Extraordinarias y Suplementarias</t>
  </si>
  <si>
    <t>Telecomunicaciones</t>
  </si>
  <si>
    <t>Combustibles y Lubricantes</t>
  </si>
  <si>
    <t>Energía Eléctrica</t>
  </si>
  <si>
    <t>Mantenimiento y Reparación de Equipos y Sistemas Informáticos</t>
  </si>
  <si>
    <t>Seguros</t>
  </si>
  <si>
    <t>Viáticos y Subsistencias en el Exterior</t>
  </si>
  <si>
    <t>Viáticos y Subsistencias en el Interior</t>
  </si>
  <si>
    <t>COORDINACIÓN GENERAL DE PLANIFICACIÓN 
DIRECCIÓN DE PLANIFICACIÓN Y PROGRAMACIÓN PRESUPUESTARIA</t>
  </si>
  <si>
    <t>POA 2017 - ORGANISMOS DEPORTIVOS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</si>
  <si>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</si>
  <si>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</si>
  <si>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</si>
  <si>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</si>
  <si>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</si>
  <si>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</si>
  <si>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</si>
  <si>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</si>
  <si>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DIRECCIÓN:</t>
  </si>
  <si>
    <t>CIUDAD:</t>
  </si>
  <si>
    <t>TELÉFONO DE OFICINAS:</t>
  </si>
  <si>
    <t>PARROQUIA:</t>
  </si>
  <si>
    <t>BARRIO:</t>
  </si>
  <si>
    <t>II. DATOS DE CONTACTO</t>
  </si>
  <si>
    <t>NOMBRE  DEL RESPONSABLE DE LA INFORMACIÓN:</t>
  </si>
  <si>
    <t>CORREO ELECTRÓNICO DEL RESPONSABLE:</t>
  </si>
  <si>
    <t>IV. COMPETENCIA DEL ORGANISMO DEPORTIVO</t>
  </si>
  <si>
    <t>ÁREA DE ACCION DEL ORGANISMO DEPORTIVO</t>
  </si>
  <si>
    <t>RECREACIÓN</t>
  </si>
  <si>
    <t>OBJETIVO ESTRATÉGICO INSTITUCIONAL:</t>
  </si>
  <si>
    <t xml:space="preserve">OBJETIVO  </t>
  </si>
  <si>
    <t>V. PRESUPUESTO ASIGNADO</t>
  </si>
  <si>
    <t>GRUPO DE GASTO</t>
  </si>
  <si>
    <t>MONTO</t>
  </si>
  <si>
    <t>PORCENTAJE</t>
  </si>
  <si>
    <t>TOTAL</t>
  </si>
  <si>
    <t>DEPORTE</t>
  </si>
  <si>
    <t>EDUCACIÓN FÍSICA</t>
  </si>
  <si>
    <t>DEPORTE ADAPTADO</t>
  </si>
  <si>
    <t>MATRÍZ PLAN OPERATIVO ANUAL 2017
ORGANISMOS DEPORTIVOS</t>
  </si>
  <si>
    <t>GASTO REMUNERACIONES</t>
  </si>
  <si>
    <t>GASTO DIRECTO</t>
  </si>
  <si>
    <t>INDIRECTO</t>
  </si>
  <si>
    <t>MANTENIMIENTO</t>
  </si>
  <si>
    <t>REGIMEN ESCOLAR</t>
  </si>
  <si>
    <t>SIERRA</t>
  </si>
  <si>
    <t>Porcentaje Aporte Patronal al IESS</t>
  </si>
  <si>
    <t>BENEFICIOS SOCIALES</t>
  </si>
  <si>
    <t>Impacto Mensual</t>
  </si>
  <si>
    <t xml:space="preserve">No. </t>
  </si>
  <si>
    <t>Cargo (3)</t>
  </si>
  <si>
    <t>Tiempo de trabajo (en meses)</t>
  </si>
  <si>
    <t>Salario mensual</t>
  </si>
  <si>
    <t>Aporte Patronal al IESS
Mensual</t>
  </si>
  <si>
    <t>Décimo Tercer Sueldo</t>
  </si>
  <si>
    <t>Décimo Cuarto Sueldo</t>
  </si>
  <si>
    <t>Fondos de Reserva</t>
  </si>
  <si>
    <t>Mensualización</t>
  </si>
  <si>
    <t>Enero</t>
  </si>
  <si>
    <t>Febrero</t>
  </si>
  <si>
    <t>Marzo</t>
  </si>
  <si>
    <t>Abril</t>
  </si>
  <si>
    <t>Mayo</t>
  </si>
  <si>
    <t>Junio</t>
  </si>
  <si>
    <t>Julio</t>
  </si>
  <si>
    <t>Agosto</t>
  </si>
  <si>
    <t>Septiembre</t>
  </si>
  <si>
    <t>Octubre</t>
  </si>
  <si>
    <t>Noviembre</t>
  </si>
  <si>
    <t>Diciembre</t>
  </si>
  <si>
    <t>ADMINISTRATIVO</t>
  </si>
  <si>
    <t>TÉCNICO</t>
  </si>
  <si>
    <t>CONTRATOS POR SERVICIOS PROFESIONALES</t>
  </si>
  <si>
    <t>Cargo</t>
  </si>
  <si>
    <t>Honorario mensual</t>
  </si>
  <si>
    <t>Remuneración Anual</t>
  </si>
  <si>
    <t>ENERO</t>
  </si>
  <si>
    <t>FEBRERO</t>
  </si>
  <si>
    <t>MARZO</t>
  </si>
  <si>
    <t>ABRIL</t>
  </si>
  <si>
    <t>MAYO</t>
  </si>
  <si>
    <t>JUNIO</t>
  </si>
  <si>
    <t>JULIO</t>
  </si>
  <si>
    <t>AGOSTO</t>
  </si>
  <si>
    <t>SEPTIEMBRE</t>
  </si>
  <si>
    <t>OCTUBRE</t>
  </si>
  <si>
    <t>NOVIEMBRE</t>
  </si>
  <si>
    <t>DICIEMBRE</t>
  </si>
  <si>
    <t xml:space="preserve">TOTAL </t>
  </si>
  <si>
    <t>GASTO CORRIENTE</t>
  </si>
  <si>
    <t>INVERSIÓN</t>
  </si>
  <si>
    <t>ESTRUCTURA PROGRAMÁTICA Esigef2</t>
  </si>
  <si>
    <t>PROGRAMA</t>
  </si>
  <si>
    <t>PROYECTO</t>
  </si>
  <si>
    <t>ACTIVIDAD</t>
  </si>
  <si>
    <t>SIN PROYECTO</t>
  </si>
  <si>
    <t>ALTO RENDIMIENTO</t>
  </si>
  <si>
    <t>INFRAESTRUCTURA</t>
  </si>
  <si>
    <t>Gasto corriente.- Está dirigido a todos los organismos deportivos a los que se les hace asignaciones mensuales desde el gasto corriente.</t>
  </si>
  <si>
    <t>Inversión.- Dirigido únicamente a los organismos deportivos que se encuentran dentro de los proyectos de Alto Rendimiento e Infraestructura.</t>
  </si>
  <si>
    <t>#</t>
  </si>
  <si>
    <t>CÓDIGO</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</si>
  <si>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</si>
  <si>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</si>
  <si>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</si>
  <si>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</si>
  <si>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</si>
  <si>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</si>
  <si>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</si>
  <si>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</si>
  <si>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Pago a servidores y servidoras por trabajos realizados fuera de la jornada laboral, por disposición expresa de autoridad competente.</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</si>
  <si>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</si>
  <si>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</si>
  <si>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</si>
  <si>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</si>
  <si>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Despido Intempestivo</t>
  </si>
  <si>
    <t>Asignación para compensar a los trabajadores por rescisión unilateral del contrato de trabajo, antes de la fecha de terminación.</t>
  </si>
  <si>
    <t>Compensación por Desahucio</t>
  </si>
  <si>
    <t>Asignación para compensar al trabajador por aviso de terminación del contrato, de conformidad con las disposiciones legales vigentes.</t>
  </si>
  <si>
    <t xml:space="preserve">Compensación por Vacaciones no Gozadas por Cesación de Funciones </t>
  </si>
  <si>
    <t>Asignación para compensar pecuniariamente por vacaciones no gozadas a los servidores y trabajadores que cesan en sus funciones.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</si>
  <si>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</si>
  <si>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</si>
  <si>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</si>
  <si>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</si>
  <si>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</si>
  <si>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</si>
  <si>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</si>
  <si>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</si>
  <si>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Gastos por servicios de publicidad y propaganda a través de medios de comunicación diferentes de los masivos.</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</si>
  <si>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</si>
  <si>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</si>
  <si>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</si>
  <si>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</si>
  <si>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</si>
  <si>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</si>
  <si>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</si>
  <si>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Gastos por servicios especializados de consultoría, asesoría e investigación profesional y técnica.</t>
  </si>
  <si>
    <t>Gastos por servicios especializados de auditoría.</t>
  </si>
  <si>
    <t>Fiscalización e Inspecciones Técnicas</t>
  </si>
  <si>
    <t>Gastos por servicios especializados para la entrega o recepción de obras o peritajes.</t>
  </si>
  <si>
    <t>Estudio y Diseño de Proyectos</t>
  </si>
  <si>
    <t>Gastos por generación de programas integrados, análisis, diseño, implementación, actualización, asistencia técnica y soporte de sistemas informáticos.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</si>
  <si>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</si>
  <si>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</si>
  <si>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</si>
  <si>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</si>
  <si>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</si>
  <si>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</si>
  <si>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</si>
  <si>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Herramientas y Equipos Menores</t>
  </si>
  <si>
    <t>Gastos en herramientas y equipos menores.</t>
  </si>
  <si>
    <t>Gastos por suministros y materiales para imprenta, fotografía y reproducción. Incluye la adquisición de revistas, periódicos y otras publicaciones.</t>
  </si>
  <si>
    <t>Materiales Didácticos</t>
  </si>
  <si>
    <t>Gastos en suministros, materiales y libros destinados a actividades educativas y a la distribución.</t>
  </si>
  <si>
    <t>Repuestos y Accesorios</t>
  </si>
  <si>
    <t>Gastos en repuestos y accesorios corrientes necesarios para el funcionamiento de los bienes.</t>
  </si>
  <si>
    <t>Gastos por la adquisición de menaje de cocina, de hogar y accesorios descartables.</t>
  </si>
  <si>
    <t>Gasto por adquisición de mobiliario.</t>
  </si>
  <si>
    <t>Gasto por adquisición de maquinarias y equipos, excepto de equipos informáticos.</t>
  </si>
  <si>
    <t>Gasto por adquisición de herramientas.</t>
  </si>
  <si>
    <t>Partes y Repuestos</t>
  </si>
  <si>
    <t>Gasto por adquisición de partes y repuestos no depreciables.</t>
  </si>
  <si>
    <t>Tasas Generales- Impuestos- Contribuciones- Permisos- Licencias y Patentes</t>
  </si>
  <si>
    <t>Gastos por servicios de carácter público, impuestos, peaje, rodaje, revisión vehicular, matrículas de vehículos, permisos de funcionamiento, licencias, patentes, registros sanitarios y toxicológicos; sustancias estupefacientes
y psicotrópicas.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</si>
  <si>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</si>
  <si>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</si>
  <si>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</si>
  <si>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</si>
  <si>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Dietas</t>
  </si>
  <si>
    <t>Asignación para representantes, miembros o vocales de directorios, juntas, comités o cuerpos colegiados, que no perciben ingresos del Estado.</t>
  </si>
  <si>
    <t>Al Sector Privado no Financiero</t>
  </si>
  <si>
    <t>Donaciones a entidades del sector privado no financiero.</t>
  </si>
  <si>
    <t>A Jubilados Patronales</t>
  </si>
  <si>
    <t>Asignación destinada a cubrir pensiones jubilares mediante transferencia solidaria, mensual, directa, unilateral y vitalicia con fines de asistencia social, de acuerdo al Decreto Ejecutivo 172 publicado en el Registro Oficial No. 90 de 17 de diciembre de 2009.</t>
  </si>
  <si>
    <t>Edificios-Locales y Residencias (Bienes Inmuebles)</t>
  </si>
  <si>
    <t>Asignación destinada a la compra de edificios, locales y residencias para fines de la función pública; y, los bienes destinados a la recuperación de la capacidad de funcionamiento de los mismos.</t>
  </si>
  <si>
    <t>Mobiliarios (Bienes de Larga Duración)</t>
  </si>
  <si>
    <t>Agrupa las asignaciones destinadas a la compra de mobiliario.</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</si>
  <si>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</si>
  <si>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</si>
  <si>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</si>
  <si>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</si>
  <si>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</si>
  <si>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</si>
  <si>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</si>
  <si>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</si>
  <si>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</si>
  <si>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</si>
  <si>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Eventos Públicos y Oficiales</t>
  </si>
  <si>
    <t>Gastos por la realización de actos y ceremonias oficiales, inclusive los que requieren las oficinas instaladas en el exterior para la recepción y atención del cuerpo diplomático, misiones diplomáticas y huéspedes oficiales.</t>
  </si>
  <si>
    <t>Pagos por obligaciones adquiridas con terceros para la prestación del servicio de alimentación.</t>
  </si>
  <si>
    <t>Eventos Oficiales</t>
  </si>
  <si>
    <t>Gastos para la realización de actos y ceremonias oficiales, incluye los que requieran las oficinas instaladas en el exterior para la recepción y atención del cuerpo diplomático, misiones diplomáticas y huéspedes oficiales.</t>
  </si>
  <si>
    <t>Pasajes al Interior</t>
  </si>
  <si>
    <t>Gastos por movilización y transporte de servidores y trabajadores públicos dentro del país; transporte de delegados, misiones, comisiones y representaciones extranjeras y nacionales que brindan asistencia técnica y participan en eventos de entidades públicas; y, para deportistas, entrenadores y cuerpo técnico que representen al país.</t>
  </si>
  <si>
    <t>Pasajes al Exterior</t>
  </si>
  <si>
    <t>Asignación para cubrir valores diarios de hospedaje y alimentación de los servidores y trabajadores públicos enviados en comisión de servicios al exterior.</t>
  </si>
  <si>
    <t>Servicio de Capacitación</t>
  </si>
  <si>
    <t>Gastos por servicios especializados para capacitación y adiestramiento.</t>
  </si>
  <si>
    <t>Honorarios por Contratos Civiles de Servicios</t>
  </si>
  <si>
    <t>Gastos por servicios profesionales o técnicos especializados, sin relación de dependencia., para puestos comprendidos en todos los grupos ocupacionales.</t>
  </si>
  <si>
    <t>Alimentos y Bebidas</t>
  </si>
  <si>
    <t>Gastos por adquisición de alimentos y bebidas para el personal.</t>
  </si>
  <si>
    <t>Instrumental Médico Quirúrgico</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</si>
  <si>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</si>
  <si>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</si>
  <si>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</si>
  <si>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</si>
  <si>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</si>
  <si>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</si>
  <si>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</si>
  <si>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</si>
  <si>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Porcentaje de ejecución presupuestaria</t>
  </si>
  <si>
    <t xml:space="preserve">Porcentaje de cumplimiento del plan de mantenimiento de escenarios deportivos </t>
  </si>
  <si>
    <t>Número de personas capacitadas en temáticas del deporte</t>
  </si>
  <si>
    <t>Número de participaciones de deportistas en concentrados para la preparación de eventos deportivos.</t>
  </si>
  <si>
    <t>Número de personas beneficiadas que asisten a Campamentos deportivos.</t>
  </si>
  <si>
    <t xml:space="preserve">Número de deportistas evaluados de forma integral en las diferentes etapas de preparación del deportista. </t>
  </si>
  <si>
    <t xml:space="preserve">Número de participaciones de deportistas en base de entrenamiento adaptados fisiológicamente a las condiciones de competencias. </t>
  </si>
  <si>
    <t>Número de participaciones de deportistas participantes en eventos selectivos a nivel nacional .</t>
  </si>
  <si>
    <t>Número de personas beneficiadas con la implementación deportiva.</t>
  </si>
  <si>
    <t>Número de medallas por deportista en eventos de campeonatos obtenidos.</t>
  </si>
  <si>
    <t xml:space="preserve">Número de participaciones de deportistas en eventos de campeonatos a nivel nacional e internacional. 
</t>
  </si>
  <si>
    <t xml:space="preserve">Número de medallas obtenidas. </t>
  </si>
  <si>
    <t>Número de medallas por deportista en eventos de juegos obtenidos</t>
  </si>
  <si>
    <t>Número de medallas obtenidas.</t>
  </si>
  <si>
    <t xml:space="preserve">
Número de participaciones de deportistas en eventos de juegos  a nivel nacional e internacional. 
</t>
  </si>
  <si>
    <t xml:space="preserve">Número de personas participantes en actividades recreativas. 
</t>
  </si>
  <si>
    <t>Número de participaciones de personas en actividades recreativas.</t>
  </si>
  <si>
    <t>001</t>
  </si>
  <si>
    <t>002</t>
  </si>
  <si>
    <t>003</t>
  </si>
  <si>
    <t>004</t>
  </si>
  <si>
    <t>005</t>
  </si>
  <si>
    <t>006</t>
  </si>
  <si>
    <t>007</t>
  </si>
  <si>
    <t>008</t>
  </si>
  <si>
    <t>009</t>
  </si>
  <si>
    <t>010</t>
  </si>
  <si>
    <t>013</t>
  </si>
  <si>
    <t>011</t>
  </si>
  <si>
    <t>012</t>
  </si>
  <si>
    <t>Código de la Actividad</t>
  </si>
  <si>
    <t>VALIDACIÓN</t>
  </si>
  <si>
    <t>Meta Anual del indicador</t>
  </si>
  <si>
    <t>OPERACIÓN_Y_MANTENIMIENTO_DE_ESCENARIOS_DEPORTIVOS</t>
  </si>
  <si>
    <t>GASTOS_EN_TEMAS_DE_CAPACITACIÓN_DEPORTIVOS</t>
  </si>
  <si>
    <t xml:space="preserve">GASTOS_DEPORTIVOS_GENERALES </t>
  </si>
  <si>
    <t>CONCENTRADO</t>
  </si>
  <si>
    <t>CAMPAMENTOS</t>
  </si>
  <si>
    <t>EVALUACIÓN</t>
  </si>
  <si>
    <t>BASE_DE_ENTRENAMIENTO</t>
  </si>
  <si>
    <t>SELECTIVO</t>
  </si>
  <si>
    <t>IMPLEMENTACIÓN_DEPORTIVA</t>
  </si>
  <si>
    <t>CAMPEONATO</t>
  </si>
  <si>
    <t>JUEGOS</t>
  </si>
  <si>
    <t>ACTIVIDADES_RECREATIVAS</t>
  </si>
  <si>
    <t>PROGRAMACION FINANCIERA 2017</t>
  </si>
  <si>
    <t>TOTAL PROGRAMADO 2017</t>
  </si>
  <si>
    <t>Fortalecer el funcionamiento institucional mediante el correcto uso de los recursos asignados por el Ministerio del Deporte.</t>
  </si>
  <si>
    <t>Mantener operativos los escenarios deportivos con los que cuenta la Organización Deportiva.</t>
  </si>
  <si>
    <t xml:space="preserve">Fortalecer y facilitar la participación de los deportistas para un mejor rendimiento.  </t>
  </si>
  <si>
    <t>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t>
  </si>
  <si>
    <t>Los campamentos deportivos conjugan deporte y aprendizaje a partes iguales. En estos campamentos se practican diversas disciplinas, a la vez que se aprenden valores asociados, como compañerismo, juego limpio y trabajo en equipo. Se busca ajustarse a los gustos e intereses.</t>
  </si>
  <si>
    <t xml:space="preserve">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 </t>
  </si>
  <si>
    <t>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</si>
  <si>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Eventos que permiten calificar a un deportista o equipos para conformar una Selección Nacional de una categoría respectiva, en los que participan sólo un número determinados de deportistas que clasificarán por el ranking nacional y /o por los tornes o denominaciones especiales de clasificación expuestos por un reglamento o por el organismo deportivo. Puede ser: selectivos estudiantiles, paralímpicos, interbarriales, parroquiales, intercantonales, interprovinciales y nacionales.</t>
  </si>
  <si>
    <t>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además: Festival, Grand Prix, Copa Mundo, Ranking, Campeonatos internacionales, estudiantiles, paralímpicos, etc.</t>
  </si>
  <si>
    <t xml:space="preserve">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</si>
  <si>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Promover entre la población el hábito de la práctica de la actividad física en el uso del tiempo libre, que contribuya al mejoramiento de la calidad de vida con un enfoque de interculturalidad e inclusión.</t>
  </si>
  <si>
    <t>Dotar de implementación de calidad para el fomento del deporte y la actividad física.</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</si>
  <si>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</si>
  <si>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</si>
  <si>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</si>
  <si>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</si>
  <si>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Fortalecer el funcionamiento institucional mediante el correcto uso de los recursos asignados por el Ministerio del Deporte</t>
  </si>
  <si>
    <t>Mantener operativos los escenarios deportivos con los que cuenta el organismo</t>
  </si>
  <si>
    <t>Proceso organizado, planificado y sistemático de formación que permite impartir contenidos temáticos del deporte y ciencias aplicadas de manera progresiva orientados a entrenadores, monitores, deportistas y demás personas a cargo de procesos deportivo</t>
  </si>
  <si>
    <t xml:space="preserve">004 Gastos Deportivos Generales </t>
  </si>
  <si>
    <t xml:space="preserve">Fortalecer y facilitar la participación de los deportistas para un mejor rendimiento. </t>
  </si>
  <si>
    <t>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</si>
  <si>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t>
  </si>
  <si>
    <t xml:space="preserve">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</si>
  <si>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Dotar de implementación de calidad para el fomento del deporte y la actividad física</t>
  </si>
  <si>
    <t>INDICADORES</t>
  </si>
  <si>
    <t xml:space="preserve">Número de participaciones de deportistas en eventos de juegos  a nivel nacional e internacional. 
</t>
  </si>
  <si>
    <t>DESCRIPCIÓN DEL INDICADOR</t>
  </si>
  <si>
    <t>Contiene gastos corrientes para el funcionamiento administrativo del organismo deportivo, salarios de personal administrativo, técnico y de mantenimiento, honorarios; así como también sus beneficios de ley, servicios básicos(agua, luz teléfono), servicio de correo, telecomunicaciones y mantenimiento de oficinas y espacio físico del organismo deportivo; pasajes y viáticos, pago por arriendos, capacitaciones, suministros de oficina, impresiones, maquinaria y equipos de oficina, compra y mantenimiento de equipos y paquetes informáticos, mantenimiento de vehículos, difusión y publicidad, pasajes interior y exterior de directivos, viáticos de directivos, dietas, consultoría y asesoramiento, combustible y lubricantes, materiales de aseo y limpieza, tasa generales (impuestos prediales, pago matriculas, patentes, etc.), tramites notariales y legalización de documentos, seguros, fletes</t>
  </si>
  <si>
    <t>Contiene gastos corrientes para el mantenimiento y adecentamiento de los escenarios deportivos del organismo deportivo, salarios de personal de mantenimiento así como también sus beneficios de ley, servicios básicos, mantenimientos menores realizados en los escenarios deportivos y de implementación deportiva, pago arriendo, seguridad y vigilancia, limpieza, herramientas, repuestos y materiales de construcción, combustibles y lubricantes de escenarios, insumos químico, fletes</t>
  </si>
  <si>
    <t>Corresponde todos los gastos que generan el desarrollo deportivo: Gastos por concepto de honorarios de profesionales especializados para el desarrollo de las actividades deportivas, gastos en medicina; gastos para realización de actos públicos; uniformes, pagos arriendos, transporte de delegaciones, alimentación y hospedaje, gastos de estudios de deportistas, trofeos, medallas, incentivo por resultados, y condecoraciones, servicios médicos, laboratorio, movilización exterior de deportistas (pasajes aéreos)</t>
  </si>
  <si>
    <t>Pasajes, alimentación, hospedaje, inscripciones, servicios eventuales (árbitros, jueces)</t>
  </si>
  <si>
    <t>Pasajes, alimentación, hospedaje, inscripciones, servicios eventuales (árbitros, jueces),Espectáculos Culturales y Sociales, bono deportivo, uniformes, pasajes al exterior, seguro de viaje</t>
  </si>
  <si>
    <t>Pasajes, alimentación, hospedaje, inscripciones, servicios eventuales (árbitros, jueces),Espectáculos Culturales y Sociales, bono deportivo</t>
  </si>
  <si>
    <t>Accesorios, repuestos, implementos</t>
  </si>
  <si>
    <t>El indicador nos permite conocer de manera PORCENTUAL el avance mensual en la planificación referente al mantenimiento y adecentamiento de los escenarios deportivos del organismo deportivo.</t>
  </si>
  <si>
    <t>El indicador nos permite conocer el total de personas que han recibido capacitación (formación) de manera mensual.</t>
  </si>
  <si>
    <t xml:space="preserve">El indicador nos permite conocer el número de personas que al asistir a los campamentos (beneficiarios del programa), desagregados de manera mensual. </t>
  </si>
  <si>
    <t>frecuencia</t>
  </si>
  <si>
    <t>Mensual</t>
  </si>
  <si>
    <t>Trimestral</t>
  </si>
  <si>
    <t>Semestral</t>
  </si>
  <si>
    <t>Pasajes, alimentación, hospedaje, inscripciones, servicios eventuales (árbitros, jueces),Espectáculos Culturales y Sociales, bono deportivo; Gastos por la adquisición de productos farmacéuticos para el diagnóstico; y, de medicamentos para la prevención y tratamiento de enfermedades de seres humanos.</t>
  </si>
  <si>
    <t>El indicador nos permite conocer el número de asistencias de deportistas pertenecientes a la organización a campeonatos a ni vel nacional o internacional.</t>
  </si>
  <si>
    <t>El indicador nos permite conocer el número de asistencias de deportistas pertenecientes a la organización a eventos de juegos a ni vel nacional o internacional.</t>
  </si>
  <si>
    <t>GASTOS CONSIDERADOS</t>
  </si>
  <si>
    <t>Método de Cálculo</t>
  </si>
  <si>
    <t>Porcentaje mensual programado</t>
  </si>
  <si>
    <t>Valor porcentual de programación mensual para la ejecución del presupuesto.</t>
  </si>
  <si>
    <t>Número trimestral de personas capacitadas en cada período.</t>
  </si>
  <si>
    <t>Sumatoria de personas beneficiadas que asisten a los campamentos deportivos en el período de medición.</t>
  </si>
  <si>
    <t xml:space="preserve">
Número de participaciones de deportistas en eventos de campeonatos a nivel nacional e internacional. 
</t>
  </si>
  <si>
    <t>Suatoria de participaciones de deportistas en el período de medición.</t>
  </si>
  <si>
    <t>Sumatoria de personas que participan en actividades recreativas en el período</t>
  </si>
  <si>
    <t>Sumatoria d personas que se benefician  de cada implementación deportiva en el périodo de medición.</t>
  </si>
  <si>
    <r>
      <t xml:space="preserve">Corresponde a todos los gastos que se generen por capacitación a deportistas, </t>
    </r>
    <r>
      <rPr>
        <sz val="14"/>
        <rFont val="Calibri"/>
        <family val="2"/>
      </rPr>
      <t xml:space="preserve">personal técnico, además se contemplará pasajes, viáticos, servicios de capacitación, matrícula. </t>
    </r>
  </si>
  <si>
    <t>Grupo administrativo</t>
  </si>
  <si>
    <t>COSTA</t>
  </si>
  <si>
    <t>Grupo  Administrativo</t>
  </si>
  <si>
    <t>TÈCNICO</t>
  </si>
  <si>
    <t>OBJETIVOS ESTRATÉGICOS MINISTERIO DEL DEPORTE</t>
  </si>
  <si>
    <t>1. Activación de la población para asegurar la salud de las y los ciudadanos.</t>
  </si>
  <si>
    <t>2. Facilitar la consecución de logros deportivos a nivel nacional e internacional de las y los deportistas incluyendo, aquellos que tengan algún tipo de discapacidad.</t>
  </si>
  <si>
    <t>3. Incrementar el uso del tiempo libre en las prácticas del deporte y la actividad física en la población con un enfoque de interculturalidad y de inclusión de grupos prioritarios.</t>
  </si>
  <si>
    <t>530101</t>
  </si>
  <si>
    <t>530102</t>
  </si>
  <si>
    <t>530104</t>
  </si>
  <si>
    <t>530105</t>
  </si>
  <si>
    <t>530106</t>
  </si>
  <si>
    <t>530201</t>
  </si>
  <si>
    <t>530202</t>
  </si>
  <si>
    <t>530203</t>
  </si>
  <si>
    <t>530204</t>
  </si>
  <si>
    <t>530205</t>
  </si>
  <si>
    <t>530206</t>
  </si>
  <si>
    <t>530207</t>
  </si>
  <si>
    <t>530208</t>
  </si>
  <si>
    <t>530209</t>
  </si>
  <si>
    <t>530210</t>
  </si>
  <si>
    <t>530212</t>
  </si>
  <si>
    <t>530215</t>
  </si>
  <si>
    <t>530216</t>
  </si>
  <si>
    <t>530217</t>
  </si>
  <si>
    <t>530218</t>
  </si>
  <si>
    <t>530219</t>
  </si>
  <si>
    <t>530220</t>
  </si>
  <si>
    <t>530221</t>
  </si>
  <si>
    <t>530222</t>
  </si>
  <si>
    <t>530223</t>
  </si>
  <si>
    <t>530224</t>
  </si>
  <si>
    <t>530225</t>
  </si>
  <si>
    <t>530226</t>
  </si>
  <si>
    <t>530227</t>
  </si>
  <si>
    <t>530228</t>
  </si>
  <si>
    <t>530229</t>
  </si>
  <si>
    <t>530230</t>
  </si>
  <si>
    <t>530231</t>
  </si>
  <si>
    <t>530232</t>
  </si>
  <si>
    <t>530233</t>
  </si>
  <si>
    <t>530234</t>
  </si>
  <si>
    <t>530235</t>
  </si>
  <si>
    <t>530236</t>
  </si>
  <si>
    <t>530237</t>
  </si>
  <si>
    <t>530238</t>
  </si>
  <si>
    <t>530239</t>
  </si>
  <si>
    <t>530240</t>
  </si>
  <si>
    <t>530241</t>
  </si>
  <si>
    <t>530242</t>
  </si>
  <si>
    <t>530243</t>
  </si>
  <si>
    <t>530244</t>
  </si>
  <si>
    <t>530245</t>
  </si>
  <si>
    <t>530246</t>
  </si>
  <si>
    <t>530247</t>
  </si>
  <si>
    <t>530248</t>
  </si>
  <si>
    <t>530249</t>
  </si>
  <si>
    <t>530299</t>
  </si>
  <si>
    <t>530301</t>
  </si>
  <si>
    <t>530302</t>
  </si>
  <si>
    <t>530303</t>
  </si>
  <si>
    <t>530304</t>
  </si>
  <si>
    <t>530305</t>
  </si>
  <si>
    <t>530306</t>
  </si>
  <si>
    <t>530307</t>
  </si>
  <si>
    <t>530308</t>
  </si>
  <si>
    <t>530309</t>
  </si>
  <si>
    <t>530401</t>
  </si>
  <si>
    <t>530402</t>
  </si>
  <si>
    <t>530403</t>
  </si>
  <si>
    <t>530404</t>
  </si>
  <si>
    <t>530405</t>
  </si>
  <si>
    <t>530406</t>
  </si>
  <si>
    <t>530408</t>
  </si>
  <si>
    <t>530409</t>
  </si>
  <si>
    <t>530410</t>
  </si>
  <si>
    <t>530415</t>
  </si>
  <si>
    <t>530417</t>
  </si>
  <si>
    <t>530418</t>
  </si>
  <si>
    <t>530419</t>
  </si>
  <si>
    <t>530420</t>
  </si>
  <si>
    <t>530421</t>
  </si>
  <si>
    <t>530422</t>
  </si>
  <si>
    <t>530423</t>
  </si>
  <si>
    <t>530424</t>
  </si>
  <si>
    <t>530425</t>
  </si>
  <si>
    <t>530499</t>
  </si>
  <si>
    <t>530501</t>
  </si>
  <si>
    <t>530502</t>
  </si>
  <si>
    <t>530503</t>
  </si>
  <si>
    <t>530504</t>
  </si>
  <si>
    <t>530505</t>
  </si>
  <si>
    <t>530506</t>
  </si>
  <si>
    <t>530515</t>
  </si>
  <si>
    <t>530516</t>
  </si>
  <si>
    <t>530517</t>
  </si>
  <si>
    <t>530518</t>
  </si>
  <si>
    <t>530519</t>
  </si>
  <si>
    <t>530599</t>
  </si>
  <si>
    <t>530601</t>
  </si>
  <si>
    <t>530602</t>
  </si>
  <si>
    <t>530603</t>
  </si>
  <si>
    <t>530604</t>
  </si>
  <si>
    <t>530605</t>
  </si>
  <si>
    <t>530606</t>
  </si>
  <si>
    <t>530607</t>
  </si>
  <si>
    <t>530608</t>
  </si>
  <si>
    <t>530609</t>
  </si>
  <si>
    <t>530610</t>
  </si>
  <si>
    <t>530611</t>
  </si>
  <si>
    <t>530612</t>
  </si>
  <si>
    <t>530613</t>
  </si>
  <si>
    <t>530701</t>
  </si>
  <si>
    <t>530702</t>
  </si>
  <si>
    <t>530703</t>
  </si>
  <si>
    <t>530704</t>
  </si>
  <si>
    <t>530801</t>
  </si>
  <si>
    <t>530802</t>
  </si>
  <si>
    <t>530803</t>
  </si>
  <si>
    <t>530804</t>
  </si>
  <si>
    <t>530805</t>
  </si>
  <si>
    <t>530806</t>
  </si>
  <si>
    <t>530807</t>
  </si>
  <si>
    <t>530808</t>
  </si>
  <si>
    <t>530809</t>
  </si>
  <si>
    <t>530810</t>
  </si>
  <si>
    <t>530811</t>
  </si>
  <si>
    <t>530812</t>
  </si>
  <si>
    <t>530813</t>
  </si>
  <si>
    <t>530814</t>
  </si>
  <si>
    <t>530815</t>
  </si>
  <si>
    <t>530816</t>
  </si>
  <si>
    <t>530817</t>
  </si>
  <si>
    <t>530818</t>
  </si>
  <si>
    <t>530819</t>
  </si>
  <si>
    <t>530820</t>
  </si>
  <si>
    <t>530821</t>
  </si>
  <si>
    <t>530822</t>
  </si>
  <si>
    <t>530823</t>
  </si>
  <si>
    <t>530824</t>
  </si>
  <si>
    <t>530825</t>
  </si>
  <si>
    <t>530826</t>
  </si>
  <si>
    <t>530827</t>
  </si>
  <si>
    <t>530828</t>
  </si>
  <si>
    <t>530829</t>
  </si>
  <si>
    <t>530830</t>
  </si>
  <si>
    <t>530831</t>
  </si>
  <si>
    <t>530832</t>
  </si>
  <si>
    <t>530833</t>
  </si>
  <si>
    <t>530834</t>
  </si>
  <si>
    <t>530835</t>
  </si>
  <si>
    <t>530836</t>
  </si>
  <si>
    <t>530837</t>
  </si>
  <si>
    <t>530838</t>
  </si>
  <si>
    <t>530839</t>
  </si>
  <si>
    <t>530840</t>
  </si>
  <si>
    <t>530841</t>
  </si>
  <si>
    <t>530842</t>
  </si>
  <si>
    <t>530843</t>
  </si>
  <si>
    <t>530844</t>
  </si>
  <si>
    <t>530845</t>
  </si>
  <si>
    <t>530846</t>
  </si>
  <si>
    <t>530899</t>
  </si>
  <si>
    <t>530901</t>
  </si>
  <si>
    <t>531001</t>
  </si>
  <si>
    <t>531002</t>
  </si>
  <si>
    <t>531403</t>
  </si>
  <si>
    <t>531404</t>
  </si>
  <si>
    <t>531406</t>
  </si>
  <si>
    <t>531407</t>
  </si>
  <si>
    <t>531408</t>
  </si>
  <si>
    <t>531409</t>
  </si>
  <si>
    <t>531411</t>
  </si>
  <si>
    <t>531512</t>
  </si>
  <si>
    <t>531514</t>
  </si>
  <si>
    <t>531515</t>
  </si>
  <si>
    <t>531601</t>
  </si>
  <si>
    <t>531602</t>
  </si>
  <si>
    <t>539901</t>
  </si>
  <si>
    <t>Agua de Riego</t>
  </si>
  <si>
    <t>Transporte de Personal</t>
  </si>
  <si>
    <t>Almacenamiento, Embalaje, Envase y Recarga de Extintores</t>
  </si>
  <si>
    <t>Edición,    Impresión,    Reproducción,    Publicaciones,    Suscripciones,    Fotocopiado,    Traducción, Empastado, Enmarcación, Serigrafía, Fotografía, Carnetización, Filmación e Imágenes Satelitales.</t>
  </si>
  <si>
    <t>Difusión, Información y Publicidad</t>
  </si>
  <si>
    <t>Servicios  de  Aseo;  Lavado  de  Vestimenta  de  Trabajo;  Fumigación,  Desinfección  y  Limpieza  de Instalaciones</t>
  </si>
  <si>
    <t>Servicio de Guardería</t>
  </si>
  <si>
    <t>Investigaciones Profesionales y Análisis de Laboratorio</t>
  </si>
  <si>
    <t>Gastos Especiales para Inteligencia y Contrainteligencia</t>
  </si>
  <si>
    <t>Servicios de Voluntariado</t>
  </si>
  <si>
    <t>Servicios de Difusión e Información</t>
  </si>
  <si>
    <t>Servicios de Publicidad y Propaganda en Medios de Comunicación Masiva</t>
  </si>
  <si>
    <t>Servicios de Publicidad y Propaganda Usando otros Medios</t>
  </si>
  <si>
    <t>Servicios para Actividades Agropecuarias, Pesca y Caza</t>
  </si>
  <si>
    <t>Servicios Personales Eventuales sin Relación de Dependencia</t>
  </si>
  <si>
    <t>Servicios y Derechos en Producción y Programación de Radio y Televisión</t>
  </si>
  <si>
    <t>Servicios de Cartografía</t>
  </si>
  <si>
    <t>Servicio  de  Incineración  de  Documentos  Públicos;   Sustancias  Estupefacientes  y  Psicotrópicas;</t>
  </si>
  <si>
    <t>Servicios Médicos Hospitalarios y Complementarios</t>
  </si>
  <si>
    <t>Servicios de Repatriación de Cadáveres de Ecuatorianos Fallecidos en el Exterior</t>
  </si>
  <si>
    <t>Servicios de Provisión de Dispositivos Electrónicos y Certificación para Registro de Firmas Digitales</t>
  </si>
  <si>
    <t>Servicios de Soporte al Usuario a través de Centros de Servicio y Operadores Telefónicos</t>
  </si>
  <si>
    <t>Digitalización de Información y Datos Públicos</t>
  </si>
  <si>
    <t>Servicios de Protección y Asistencia Técnica a Víctimas, Testigos y Otros Participantes en Procesos Penales</t>
  </si>
  <si>
    <t>Barrido Predial para la Modernización del Sistema de Información Predial</t>
  </si>
  <si>
    <t>Servicios en Actividades Mineras e Hidrocarburíferas</t>
  </si>
  <si>
    <t>Comisiones por la Venta de Productos, Servicios Postales y Financieros</t>
  </si>
  <si>
    <t>Servicio de Alimentación</t>
  </si>
  <si>
    <t>Servicios en Plantaciones Forestales</t>
  </si>
  <si>
    <t>Remediación, Restauración y Descontaminación de Cuerpos de Agua</t>
  </si>
  <si>
    <t>Servicio de Administración de Patio de Contenedores</t>
  </si>
  <si>
    <t>Membrecías</t>
  </si>
  <si>
    <t>Servicios Exequiales</t>
  </si>
  <si>
    <t>Servicio de Monitoreo de la Información en Televisión, Radio, Prensa, Medios On-Line y Otros</t>
  </si>
  <si>
    <t>Servicios  de  Almacenamiento,  Control,  Custodia  y Dispensación  de  Medicamentos,  Materiales  e Insumos Médicos; y, Otros</t>
  </si>
  <si>
    <t>Garantía Extendida de Bienes</t>
  </si>
  <si>
    <t>Servicio de Confección de Menaje de Hogar y/o Prendas de Protección</t>
  </si>
  <si>
    <t>Servicios relacionados a la exhumación e inhumación de cadáveres</t>
  </si>
  <si>
    <t>Servicios   de   Identificación,   Marcación,   Autentificación,   Rastreo,   Monitoreo,   Seguimiento   y/o Trazabilidad</t>
  </si>
  <si>
    <t>Gastos de Educación para el Servicio Exterior</t>
  </si>
  <si>
    <t>Eventos Públicos Promocionales</t>
  </si>
  <si>
    <t>Otros Servicios Generales</t>
  </si>
  <si>
    <t>Mudanzas e Instalaciones</t>
  </si>
  <si>
    <t>Viáticos por Gastos de Residencia</t>
  </si>
  <si>
    <t>Gastos para la Atención a Delegados Extranjeros y Nacionales, Deportistas, Entrenadores y Cuerpo Técnico que Representen al País</t>
  </si>
  <si>
    <t>Recargos por cambios en pasajes al interior y al exterior del país</t>
  </si>
  <si>
    <t>Gastos de Representación en el Exterior</t>
  </si>
  <si>
    <t>Terrenos (Mantenimiento)</t>
  </si>
  <si>
    <t>Edificios, Locales, Residencias y Cableado Estructurado (Intslación, Mantenimiento y Reparación)</t>
  </si>
  <si>
    <t>Mobiliarios  (Instalación, Mantenimiento y Reparación)</t>
  </si>
  <si>
    <t>Maquinarias y Equipos (Instalación, Mantenimiento y Reparación)</t>
  </si>
  <si>
    <t>Vehículos (Mantenimiento y Reparación)</t>
  </si>
  <si>
    <t>Herramientas (Mantenimiento y Reparación)</t>
  </si>
  <si>
    <t>Bienes Artísticos, Culturales y Accesorios de la Escolta Presidencial</t>
  </si>
  <si>
    <t>Libros y Colecciones</t>
  </si>
  <si>
    <t>Bienes de Uso Bélico y de Seguridad Pública</t>
  </si>
  <si>
    <t>Bienes Biológicos</t>
  </si>
  <si>
    <t>Infraestructura</t>
  </si>
  <si>
    <t>Mantenimiento de Áreas Verdes y Arreglo de Vías Internas</t>
  </si>
  <si>
    <t>Bienes Deportivos (Instalación, Mantenimiento y Reparación)</t>
  </si>
  <si>
    <t>Instalación, Mantenimiento y Reparación de Edificios, Locales y Residencias de propiedad de las Entidades Públicas</t>
  </si>
  <si>
    <t>Instalación, Mantenimiento y Reparación de Edificios, Locales y Residencias Arrendados a Personas Naturales, Jurídicas o  Entidades Privadas</t>
  </si>
  <si>
    <t>Vehículos Terrestres (Mantenimiento y Reparaciones)</t>
  </si>
  <si>
    <t>Vehículos Marinos (Mantenimiento y Reparaciones)</t>
  </si>
  <si>
    <t>Vehículos Aéreos (Mantenimiento y Reparaciones)</t>
  </si>
  <si>
    <t>Instalación,  Readecuación,  Montaje  de Exposiciones,  Mantenimiento  y Reparación  de  Espacios  y Bienes Culturales</t>
  </si>
  <si>
    <t>Otras Instalaciones, Mantenimientos y Reparaciones</t>
  </si>
  <si>
    <t>Terrenos (Arrendamiento)</t>
  </si>
  <si>
    <t>Edificios, Locales y Residencias, Parqueaderos, Casilleros Judiciales y Bancarios (Arrendamiento)</t>
  </si>
  <si>
    <t>Mobiliario (Arrendamiento)</t>
  </si>
  <si>
    <t>Maquinarias y Equipos (Arrendamiento)</t>
  </si>
  <si>
    <t>Vehículos (Arrendamiento)</t>
  </si>
  <si>
    <t>Herramientas (Arrendamiento)</t>
  </si>
  <si>
    <t>Bienes Biológicos (Alquiler)</t>
  </si>
  <si>
    <t>Indumentaria, Prendas de protección, Accesorios y Otros</t>
  </si>
  <si>
    <t>Vehículos Terrestres (Arrendamiento)</t>
  </si>
  <si>
    <t>Vehículos Marinos (Arrendamiento)</t>
  </si>
  <si>
    <t>Vehículos Aéreos (Arrendamiento)</t>
  </si>
  <si>
    <t>Otros Arrendamientos</t>
  </si>
  <si>
    <t>Consultoría, Asesoría e Investigación Especializada</t>
  </si>
  <si>
    <t>Servicio de Auditoría</t>
  </si>
  <si>
    <t>Servicios Técnicos Especializados</t>
  </si>
  <si>
    <t>Registro, Inscripción y Otros Gastos Previos a la Aceptación para Capacitación en el Exterior</t>
  </si>
  <si>
    <t>Congresos, Seminarios y Convenciones</t>
  </si>
  <si>
    <t>Capacitación a Servidores Públicos</t>
  </si>
  <si>
    <t>Capacitación para la Ciudadanía en General</t>
  </si>
  <si>
    <t>Desarrollo, Actualización, Asistencia Técnica y Soporte de Sistemas Informáticos</t>
  </si>
  <si>
    <t>Arrendamiento de Equipos Informáticos</t>
  </si>
  <si>
    <t>Vestuario, Lencería, Prendas de Protección; y, Accesorios para Uniformes Militares y Policiales; y, Carpas</t>
  </si>
  <si>
    <t>Materiales de Impresión, Fotografía, Reproducción y Publicaciones</t>
  </si>
  <si>
    <t>Medicinas y Productos Farmacéuticos</t>
  </si>
  <si>
    <t>Dispositivos Médicos para Laboratorio Clínico, Patología y para Sanidad Agropecuaria</t>
  </si>
  <si>
    <t>Insumos,   Materiales   y  Suministros   para   la   Construcción,   Electricidad,   Plomería,   Carpintería, Señalización Vial, Navegación y Contra Incendios</t>
  </si>
  <si>
    <t>Suministros para Actividades Agropecuarias, Pesca y Caza</t>
  </si>
  <si>
    <t>Acuñación de Monedas</t>
  </si>
  <si>
    <t>Derivados de Hidrocarburos para la Comercialización Interna</t>
  </si>
  <si>
    <t>Productos Agrícolas</t>
  </si>
  <si>
    <t>Gastos para Procesos de Deportación de Migrantes Ecuatorianos y Migrantes Ecuatorianos en Estado de Vulnerabilidad</t>
  </si>
  <si>
    <t>Menaje de Cocina, de Hogar y Accesorios Descartables</t>
  </si>
  <si>
    <t>Gastos para Situaciones de Emergencia</t>
  </si>
  <si>
    <t>Condecoraciones</t>
  </si>
  <si>
    <t>Alimentos, Medicinas, Productos Farmacéuticos, de Aseo y Accesorios para Animales</t>
  </si>
  <si>
    <t>Insumos,  Bienes  y Materiales  para  la  Producción  de  Programas  de  Radio  y Televisión,  Eventos Culturales, Artísticos; y, Entretenimiento en General</t>
  </si>
  <si>
    <t>Insumos y Accesorios para Compensar Discapacidades</t>
  </si>
  <si>
    <t>Dispositivos Médicos de Uso General</t>
  </si>
  <si>
    <t>Materiales de Peluquería</t>
  </si>
  <si>
    <t>Insumos, Materiales, Suministros y Bienes para Investigación</t>
  </si>
  <si>
    <t>Dispositivos Médicos para Odontología e Imagen</t>
  </si>
  <si>
    <t>Gastos  en  Procesos  de  Deportación  de  Inmigrantes;  Control  Migratorio  y  de  Residencia  en  la provincia de Galápagos</t>
  </si>
  <si>
    <t>Dispositivos Médicos para Odontología</t>
  </si>
  <si>
    <t>Dispositivos Médicos para Imagen</t>
  </si>
  <si>
    <t>Prótesis, Endoprótesis e Implantes Corporales</t>
  </si>
  <si>
    <t>Compra de Medicamentos y Dispositivos de Uso Inmediato para la Prestación de Servicios de Salud Gastos destinados para la adquisición de medicamentos y dispositivos de uso inmediato para la prestación de servicios de salud.</t>
  </si>
  <si>
    <t>Muestras de Productos para Ferias, Exposiciones y Negociaciones Nacionales e Internacionales</t>
  </si>
  <si>
    <t>Combustibles, Lubricantes y Aditivos en General para Vehículos Terrestres</t>
  </si>
  <si>
    <t>Combustibles, Lubricantes y Aditivos en General para Vehículos Marinos</t>
  </si>
  <si>
    <t>Combustibles, Lubricantes y Aditivos en General para Vehículos Aéreos</t>
  </si>
  <si>
    <t>Combustibles, Lubricantes y Aditivos en General para Maquinarias, Plantas Eléctricas, Equipos y otros; incluye consumo de gas</t>
  </si>
  <si>
    <t>Repuestos y Accesorios para Vehículos Terrestres</t>
  </si>
  <si>
    <t>Repuestos y Accesorios para Vehículos Marinos</t>
  </si>
  <si>
    <t>Repuestos y Accesorios para Vehículos Aéreos</t>
  </si>
  <si>
    <t>Repuestos y Accesorios para Maquinarias, Plantas Eléctricas, Equipos y Otros</t>
  </si>
  <si>
    <t>Productos Homeopáticos</t>
  </si>
  <si>
    <t>Insumos para Medicina Alternativa</t>
  </si>
  <si>
    <t>Otros de Uso y Consumo Corriente</t>
  </si>
  <si>
    <t>Crédito Fiscal por Compras</t>
  </si>
  <si>
    <t>Logística</t>
  </si>
  <si>
    <t>Suministros para la Defensa y Seguridad Pública</t>
  </si>
  <si>
    <t>Mobiliario (No Depreciables)</t>
  </si>
  <si>
    <t>Maquinarias y Equipos (No Depreciables)</t>
  </si>
  <si>
    <t>Herramientas (No Depreciables)</t>
  </si>
  <si>
    <t>Equipos, Sistemas y Paquetes Informáticos</t>
  </si>
  <si>
    <t>Bienes Artísticos, Culturales, Bienes Deportivos y Símbolos Patrios</t>
  </si>
  <si>
    <t>Semovientes</t>
  </si>
  <si>
    <t>Acuáticos</t>
  </si>
  <si>
    <t>Plantas</t>
  </si>
  <si>
    <t>Fondos de Reposición Cajas Chicas Institucionales</t>
  </si>
  <si>
    <t>Fondos Rotativos Institucionales</t>
  </si>
  <si>
    <t>Asignación a Distribuir para Bienes y Servicios de Consumo</t>
  </si>
  <si>
    <t>Gastos  por el consumo de agua de riego y sus relacionados.</t>
  </si>
  <si>
    <t>Gastos por servicio de energía eléctrica, energía alternativa y  sus relacionados.</t>
  </si>
  <si>
    <t>Gastos  por  servicios  de  telefonía  fija  y  móvil,  telegrafía,  fax,  radiotelegráfico,  satelital,  internet;  por arrendamiento de canales de frecuencia y otros relacionados.</t>
  </si>
  <si>
    <t>Gastos por obligaciones adquiridas con terceros para el transporte de personas.</t>
  </si>
  <si>
    <t>Gastos por almacenamiento, embalaje, desembalaje; envase, desenvase de toda clase de objetos y bienes;
y, recarga de extintores.</t>
  </si>
  <si>
    <t>Gastos para cubrir servicios de difusión de información oficial y pública por cualquier medio de comunicación.</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</si>
  <si>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</si>
  <si>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Pagos por servicios de cuidado y alimentación de hijos de los servidores y trabajadores públicos, provistos por instituciones privadas.</t>
  </si>
  <si>
    <t>Gastos para cubrir la realización de investigaciones profesionales y análisis de laboratorio, necesarias para la ejecución de actividades relacionadas con ámbitos especializados.</t>
  </si>
  <si>
    <t>Gastos especiales asignados a actividades de inteligencia y contrainteligencia para la protección interna, el mantenimiento del orden público y de la defensa nacional.</t>
  </si>
  <si>
    <t>Gastos por servicios prestados por el voluntariado de acción social y desarrollo.</t>
  </si>
  <si>
    <t>Gastos por servicios de difusión de asuntos de la gestión oficial: de la política pública, de los planes, programas y proyectos, avisos y otra información necesaria como campañas de vacunación, promoción turística, captura de delincuentes, gestión de riesgos, seguridad vial y otros; que se realicen a través de los medios de comunicación masiva, empresas o agencias especializadas, entre otros.</t>
  </si>
  <si>
    <t>Gastos por servicios de publicidad y propaganda a través de medios de comunicación masiva (prensa, radio, televisión, internet), controlados directamente a través de las agencias.</t>
  </si>
  <si>
    <t>Gastos por servicios  de erradicación  de plagas,  de mitigación  de su impacto en actividades agrícolas, ganaderas, de pesca y caza.</t>
  </si>
  <si>
    <t>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t>
  </si>
  <si>
    <t>Gasto por servicios y derechos en producción y programación, para la transmisión en radio y televisión;
locución de idiomas, traducción para spots de televisión; y, producción de audio y video, de carácter oficial.</t>
  </si>
  <si>
    <t>Gastos por servicios de cartografía.</t>
  </si>
  <si>
    <t>Pago por  servicios de incineración de documentos públicos; sustancias estupefacientes y psicotrópicas; bienes defectuosos y/o caducados; productos agropecuarios decomisados; desechos de laboratorio; y, otros, determinados por autoridad competente.</t>
  </si>
  <si>
    <t>Gastos por servicios médicos hospitalarios; exámenes de laboratorio; exámenes de evaluación y pre- trasplante; sesiones de hemodiálisis; quimioterapias, TAC, procalcitonina, entre otros, cuando las unidades médicas no dispongan del servicio.</t>
  </si>
  <si>
    <t>Gastos de adquisición de cofres, cajas de embalaje; servicio de embalsamiento y otros relacionados; trámites legales, traslados; y, fletes aéreos.</t>
  </si>
  <si>
    <t>Gastos por el  pago del servicio de provisión de dispositivos electrónicos para el registro de firmas digitales y su certificación.</t>
  </si>
  <si>
    <t>Gastos por  servicios de soporte al usuario a través de centros de servicio y operadores telefónicos.</t>
  </si>
  <si>
    <t>Gastos por servicios de digitalización de información y datos públicos.</t>
  </si>
  <si>
    <t>Gastos por servicios de protección y asistencia integral a víctimas, testigos y otros participantes en procesos penales.</t>
  </si>
  <si>
    <t>Pago por servicios para efectuar la investigación técnica y jurídica conforme a la ficha predial rural; efectuar el relevamiento predial rural; y, generar la base datos, gráfica y alfanumérica con la información investigada en cada uno de los predios rurales.</t>
  </si>
  <si>
    <t>Pago por servicios técnicos especializados prestados en los procesos de extracción y comercialización de la producción minera e hidrocarburífera.</t>
  </si>
  <si>
    <t>Gastos por comisiones por la venta de productos; servicios postales y financieros</t>
  </si>
  <si>
    <t>Pago por servicios de hoyado, plantado, cercado, limpieza  y otros en plantaciones forestales.</t>
  </si>
  <si>
    <t>Pagos por servicios de remediación, restauración y descontaminación de mares, ríos, lagos, lagunas, esteros y quebradas.</t>
  </si>
  <si>
    <t>Pagos por los servicios provistos por la mano de obra calificada para la administración y operación  de patio de contendores dentro del recinto portuario.</t>
  </si>
  <si>
    <t>Pagos por cuotas y membrecías gestionadas por las entidades del sector público.</t>
  </si>
  <si>
    <t>Pagos por servicios requeridos por el fallecimiento de personas habilitadas al pago.</t>
  </si>
  <si>
    <t>Pagos por servicios de monitoreo de la información en televisión, radio, prensa, medios on-line y otros.</t>
  </si>
  <si>
    <t>Gastos por servicios de almacenamiento, control, custodia y dispensación de medicamentos, materiales e insumos médicos y otros.</t>
  </si>
  <si>
    <t>Pago por servicio de garantía extendida de bienes, en aplicación del principio de vigencia tecnológica.</t>
  </si>
  <si>
    <t>Pago por servicio de confección de menaje de hogar y/o prendas de protección.</t>
  </si>
  <si>
    <t>Pago por servicios de traslado, inscripción, reubicación y otros relacionados con la exhumación e inhumación de cadáveres y restos humanos.</t>
  </si>
  <si>
    <t>Gastos por servicios de identificación, marcación, autentificación, rastreo, monitoreo, seguimiento y/o trazabilidad, relacionados con mecanismos de control  para reconocer y/o diferenciar los bienes de origen lícito.</t>
  </si>
  <si>
    <t>Gastos para cubrir servicios de educación de los hijos e hijas  del personal diplomático y del personal auxiliar del Servicio Exterior, que presten sus servicios fuera del país y que sus hijos/as estén estudiando en el exterior y dependan económicamente del funcionario/a, mientras dure sus funciones en el exterior. Los documentos de soporte serán los que establece el Acuerdo emitido por el Ministerio del Trabajo.</t>
  </si>
  <si>
    <t>Gastos para la organización y ejecución de ferias, exposiciones, ruedas de negocios y negociaciones; incluye gastos  para  alquiler,  montaje,  desmontaje,  logística,  organización,  ejecución   y  otros  relacionados  con eventos públicos promocionales nacionales e internacionales.</t>
  </si>
  <si>
    <t>Gastos para cubrir servicios no clasificados en los ítems anteriores.</t>
  </si>
  <si>
    <t>Gastos por movilización y transporte de servidores y trabajadores públicos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</si>
  <si>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los servidores y trabajadores públicos, en comisión de servicios dentro del país.</t>
  </si>
  <si>
    <t>Asignación a funcionarios para su traslado e instalación dentro y fuera del país.</t>
  </si>
  <si>
    <t>Asignación para gastos de vivienda para los servidores y servidoras que tengan su domicilio habitual fuera de la ciudad en la que prestan sus servicios, de acuerdo con las disposiciones legales pertinentes. Se incluyen quienes,  que por la naturaleza de sus funciones, deben residir en el exterior.</t>
  </si>
  <si>
    <t>Gastos por recargos o penalización por cambios en la utilización de pasajes al interior y al exterior del país.</t>
  </si>
  <si>
    <t>Gastos, desembolsos o erogaciones efectuadas por los servidores/as del servicio exterior que, en el ejercicio de su cargo o atribuciones, efectivicen gastos con motivo de actividades de interés oficial en las que el funcionario/a actúe en representación del Estado; valores que serán liquidados en los porcentajes que establezca para el efecto el ente rector en materia de remuneraciones.</t>
  </si>
  <si>
    <t>Gastos por mantenimiento de predios urbanos y rurales.</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</si>
  <si>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</si>
  <si>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</si>
  <si>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objetos artísticos y culturales que constituyan acervo patrimonial público; y, accesorios de la escolta presidencial.</t>
  </si>
  <si>
    <t>Gastos por mantenimiento y reparación de libros y colecciones de bibliotecas y oficinas públicas.</t>
  </si>
  <si>
    <t>Gastos por instalación,  mantenimiento y reparación de equipo bélico y de seguridad pública.</t>
  </si>
  <si>
    <t>Gastos por el cuidado y crianza de activos biológicos.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</si>
  <si>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</si>
  <si>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</si>
  <si>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</si>
  <si>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para la instalación, mantenimiento y reparación de edificios, locales y residencias de propiedad pública; incluye la armada y desarmada de estaciones de trabajo; mamparas; piso; techo; cableado estructurado; entre otros.</t>
  </si>
  <si>
    <t>Gastos para la instalación, mantenimiento y reparación de edificios, locales y residencias arrendados a personas  naturales,  jurídicas  o   entidades  privadas;  incluye la  armada  y  desarmada  de  estaciones  de trabajo; mamparas; piso; techo; cableado estructurado; entre otros.</t>
  </si>
  <si>
    <t>Gastos  para  el  mantenimiento  y  reparación  de  vehículos  terrestres   como  automóviles,  camiones, motocicletas, vehículos militares, ambulancias, remolques, etc; y, de partes y accesorios.</t>
  </si>
  <si>
    <t>Gastos  para  el  mantenimiento  y  reparación  de  vehículos  marinos  como  lanchas,  barcos,  submarinos, embarcaciones etc; y, de partes y accesorios.</t>
  </si>
  <si>
    <t>Gastos para el mantenimiento y reparación de vehículos aéreos como helicópteros, avionetas, aviones, globos aerostáticos, etc; y, de partes y accesorios.</t>
  </si>
  <si>
    <t>Gastos para la 1nstalación, readecuación, montaje de exposiciones, mantenimiento y reparación de espacios y bienes culturales</t>
  </si>
  <si>
    <t>Gastos para la instalación, mantenimiento y reparación de bienes no especificados en los ítems anteriores.</t>
  </si>
  <si>
    <t>Gastos por alquiler de terrenos.</t>
  </si>
  <si>
    <t>Gastos por  alquiler de maquinarias y equipos, excepto informáticos.</t>
  </si>
  <si>
    <t>Gastos por alquiler de vehículos, necesarios para el desarrollo de actividades institucionales.</t>
  </si>
  <si>
    <t>Gastos por alquiler de herramientas.</t>
  </si>
  <si>
    <t>Gastos por alquiler de bienes biológicos: plantas, semovientes y otros animales.</t>
  </si>
  <si>
    <t>Gastos por alquiler de indumentaria, prendas de protección, accesorios y otros similares de utilización en actos culturales y artísticos.</t>
  </si>
  <si>
    <t>Gastos de alquiler de vehículos terrestres como automóviles, camiones, motocicletas, vehículos militares, ambulancias, remolques, etc.</t>
  </si>
  <si>
    <t>Gastos de alquiler de vehículos marinos como lanchas, barcos, submarinos, embarcaciones etc.</t>
  </si>
  <si>
    <t>Gastos de alquiler de vehículos aéreos como helicópteros, avionetas, aviones, globos aerostáticos, etc.</t>
  </si>
  <si>
    <t>Otros arrendamientos no considerados en los ítems anteriores.</t>
  </si>
  <si>
    <t>Gastos por servicios especializados para la elaboración de estudios y de diseño  de proyectos.</t>
  </si>
  <si>
    <t>Gastos por servicios de inspección técnica agropecuaria; servicios de registro e identificación de infracciones a la norma de tránsito y seguridad vial; servicios de desaduanización y legalización de mercaderías importadas; servicios que recibe el avión presidencial en el interior y en el exterior; y, otros.</t>
  </si>
  <si>
    <t>Gastos de registro, inscripción y otros, asociados a los procedimientos para la aceptación de candidaturas para capacitación en el exterior.</t>
  </si>
  <si>
    <t>Gastos para cubrir la realización de investigaciones profesionales y análisis de laboratorio para la ejecución de actividades de control, monitoreo y otras relacionadas con ámbitos especializados.</t>
  </si>
  <si>
    <t>Asignación para financiar congresos, seminarios, convenciones y talleres dentro y fuera del país.</t>
  </si>
  <si>
    <t>Gastos por contratación de servicios especializados para la capacitación y adiestramiento exclusivamente para servidores públicos.</t>
  </si>
  <si>
    <t>Gastos por contratación de servicios especializados para la  capacitación y adiestramiento de la ciudadanía en general (becarios, alumnos del sistema de nivelación académica, profesionales del sector privado, etc.</t>
  </si>
  <si>
    <t>Gastos por el alquiler de equipos informáticos.</t>
  </si>
  <si>
    <t>Gastos por adquisición  de indumentaria, prendas de protección,  accesorios para uniformes militares y policiales; y, carpas.</t>
  </si>
  <si>
    <t>Gastos ensuministros,  materiales y accesorios de oficina.</t>
  </si>
  <si>
    <t>Gastos  por  la  adquisición  de  todo  tipo  de  instrumental  médico  quirúrgico,  utilizado  en  los  diferentes procedimientos quirúrgicos, excepto los equipos biomédicos.</t>
  </si>
  <si>
    <t>Gastos por la adquisición de productos farmacéuticos para el diagnóstico; y, de medicamentos  para la prevención y  tratamiento  de enfermedades de seres humanos y para sanidad agropecuaria.</t>
  </si>
  <si>
    <t>Gastos por la adquisición de todo tipo de dispositivos médicos utilizados en los servicios de laboratorio clínico, patología y para sanidad agropecuaria, excepto los equipos biomédicos.</t>
  </si>
  <si>
    <t>Gastos  en   insumos,   materiales  y  suministros  para  la  construcción,  electricidad,  plomería,  carpintería, señalización vial, elaboración de placas, otros para tránsito, navegación y contra incendios.</t>
  </si>
  <si>
    <t>Gastos en suministros y materiales corrientes utilizados en las actividades agrícolas, ganaderas, de caza y pesca.</t>
  </si>
  <si>
    <t>Gastos por la acuñación de monedas.</t>
  </si>
  <si>
    <t>Para el pago de facturas a proveedores y otras obligaciones relacionadas con la importación de derivados de hidrocarburos.</t>
  </si>
  <si>
    <t>Gastos por la adquisición de productos agrícolas en situaciones de excedente o escases de producción.</t>
  </si>
  <si>
    <t>Gastos por el pago de alimentación, hospedaje, transporte, cobertores, materiales de aseo de los migrantes ecuatorianos deportados y migrantes ecuatorianos en estado de vulnerabilidad y otros relacionados con los procesos de deportación y vulnerabilidad.</t>
  </si>
  <si>
    <t>Gastos por la adquisición de insecticidas, abate; insumos químicos y orgánicos; y, accesorios. Incluye gastos por prevención, control, mitigación y  erradicación.</t>
  </si>
  <si>
    <t>Gastos relacionados con la adquisición de alimentos, víveres, medicinas, movilización, hospedaje, vituallas, menaje mínimo de casa, ropa, mantenimiento, reparación y otros gastos para la atención a la población vulnerable en situaciones de emergencia.</t>
  </si>
  <si>
    <t>Gastos por la adquisición de placas, medallas y similares para  condecoraciones en Actos Protocolarios.</t>
  </si>
  <si>
    <t>Gastos por la adquisición de alimentos, medicinas, productos farmacéuticos, de aseo y accesorios para animales.</t>
  </si>
  <si>
    <t>Gastos por la adquisición de insumos, bienes y materiales para la producción de programas de radio y televisión; eventos culturales; artísticos; y, entretenimiento en general.</t>
  </si>
  <si>
    <t>Gastos en insumos médicos, accesorios, electrodomésticos, menaje de hogar y equipamiento de viviendas para personas con  discapacidad.</t>
  </si>
  <si>
    <t>Gastos destinados para la adquisición de todo tipo de dispositivos médicos para uso general, utilizados en los diferentes procedimientos médicos, no clasificados en otros ítems; incluyen reactivos, sustancias antisépticas y desinfectantes, excepto los equipos biomédicos.</t>
  </si>
  <si>
    <t>Gastos por la adquisición o confección de uniformes para deportistas, entrenadores y cuerpo técnico que</t>
  </si>
  <si>
    <t>Gastos en la adquisición de materiales de peluquería.</t>
  </si>
  <si>
    <t>Gastos en insumos, materiales, suministros y bienes para investigación.</t>
  </si>
  <si>
    <t>Gastos en dispositivos médicos utilizados en odontología e imagen, excepto los equipos biomédicos.</t>
  </si>
  <si>
    <t>Gastos por alimentación, hospedaje y transporte para inmigrantes que no dispongan de recursos para su salida del país y su respectiva custodia; y, para el control migratorio y de residencia en la provincia de Galápagos de conformidad con las disposiciones legales vigentes.</t>
  </si>
  <si>
    <t>Gastos destinados para la adquisición de todo tipo de dispositivos  médicos utilizados  en odontología, excepto los equipos biomédicos.</t>
  </si>
  <si>
    <t>Gastos destinados para la adquisición de todo tipo de dispositivos  médicos utilizados  en imagen, excepto los equipos biomédicos.</t>
  </si>
  <si>
    <t>Asignación para la adquisición de prótesis, endoprótesis, órtesis, accesorios externos,  accesorios odontológicos y otros necesarios para la reparación artificial, sustitución y rehabilitación de las partes músculo-esqueléticas, bucales  y órganos de los sentidos.</t>
  </si>
  <si>
    <t>Gastos destinados para la adquisición de medicamentos y dispositivos de uso inmediato para la prestación de servicios de salud.</t>
  </si>
  <si>
    <t>Gastos para la adquisición de muestras de productos para ferias, exposiones y negociaciones nacionales e internacionales.</t>
  </si>
  <si>
    <t>Gastos para la adquisición de combustibles, lubricantes y aditivos en general para vehículos terrestres como automóviles, camiones, motocicletas, vehículos militares, ambulancias, remolques, etc.</t>
  </si>
  <si>
    <t>Gastos para la adquisición de combustibles, lubricantes y aditivos en general para vehículos marinos como lanchas, barcos, submarinos, embarcaciones, etc.</t>
  </si>
  <si>
    <t>Gastos para la adquisición de combustibles, lubricantes y aditivos en general para vehículos aéreos como helicópteros, avionetas, aviones, globos aerostáticos, etc.</t>
  </si>
  <si>
    <t>Gastos para la adquisición de combustibles, lubricantes y aditivos en general para maquinarias, plantas eléctricas, equipos y otros; incluye consumo de gas.</t>
  </si>
  <si>
    <t>Gastos en repuestos y accesorios para vehículos terrestres como automóviles, camiones, motocicletas, vehículos militares, ambulancias, remolques, etc.</t>
  </si>
  <si>
    <t>Gastos   en   repuestos   y   accesorios   para   vehículos   marinos   como   lanchas,   barcos,   submarinos, embarcaciones etc.</t>
  </si>
  <si>
    <t>Gastos en repuestos y accesorios para vehículos aéreos como helicópteros, avionetas, aviones, globos aerostáticos, etc.</t>
  </si>
  <si>
    <t>Gastos en repuestos y accesorios para maquinarias, plantas eléctricas, equipos y otros.</t>
  </si>
  <si>
    <t>Gastos  por  la  adquisición  de  productos  homeopáticos,  tintura  madre  o  cepa  homeopática,  diluciones conforme a las reglas descritas en las farmacopeas homeopáticas.</t>
  </si>
  <si>
    <t>Gastos por la adquisición de insumos para medicina alternativa.</t>
  </si>
  <si>
    <t>Gastos en bienes no clasificables en los ítems anteriores, con fines de uso corriente</t>
  </si>
  <si>
    <t>Asignaciones para el pago del impuesto al valor agregado en compras de bienes y servicios, sujeto a devolución o compensación.</t>
  </si>
  <si>
    <t>Gasto en vituallas para la fuerza pública.</t>
  </si>
  <si>
    <t>Gastos en municiones y otros materiales fungibles utilizados por la fuerza pública.</t>
  </si>
  <si>
    <t>Gasto por la adquisición de equipos,  sistemas y paquetes informáticos.</t>
  </si>
  <si>
    <t>Gasto por la adquisición de objetos artísticos, culturales bienes deportivos; medallas, trofeos y símbolos patrios.</t>
  </si>
  <si>
    <t>Asignaciones para la adquisición de  colecciones, libros, revistas y ediciones técnicas.</t>
  </si>
  <si>
    <t>Gasto por adquisición  de animales.</t>
  </si>
  <si>
    <t>Gasto por adquisición de especies relacionadas con el medio acuático.</t>
  </si>
  <si>
    <t>Gasto por adquisición de plantas o árboles, inclusive aquellas para recuperar tierras degradadas, proteger cuencas hidrográficas e integrar sistemas agroforestales.</t>
  </si>
  <si>
    <t>Son fondos que tienen como finalidad pagar obligaciones no previsibles, urgentes y de valor reducido. Se</t>
  </si>
  <si>
    <t>Son fondos destinados para cubrir obligaciones que por su característica no pueden ser realizados con los procesos normales de la gestión financiera institucional. Su manejo deberá observar lo dispuesto en la Ley Orgánica del Sistema Nacional de Contratación Pública, Normas de Control Interno para las Entidades, Organismos del Sector Público  y de las Personas Jurídicas de Derecho Privado que dispongan de recursos públicos. (Destino, límites, prohibiciones, operación y obligatoriedad se encuentran establecidos en los Acuerdos Ministeriales Nos. 243  y 186 de 1 de agosto de 2013 y 3 de julio de 2014 respectivamente).</t>
  </si>
  <si>
    <t>Asignación  sujeta  a  distribución  entre  los  diversos  subgrupos  e  ítem  del  grupo  bienes  y  servicios  de consumo.</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</si>
  <si>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</si>
  <si>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</si>
  <si>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</si>
  <si>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</si>
  <si>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</si>
  <si>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</si>
  <si>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</si>
  <si>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</si>
  <si>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</si>
  <si>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</si>
  <si>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inscripciones y afiliaciones anuales a favor de deportistas, se pagan a las Federaciones Ecuatorianas  por deporte y demás organismos que organizan torneos y competencias.</t>
  </si>
  <si>
    <t>Gasto por la adquisición de vitaminas (no medicinas) para el consumo de los deportistas como ayuda en su desarrollo deportivo.</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</si>
  <si>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</si>
  <si>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</si>
  <si>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</si>
  <si>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</si>
  <si>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r>
      <t>Adquisición de</t>
    </r>
    <r>
      <rPr>
        <b/>
        <sz val="11"/>
        <color theme="1"/>
        <rFont val="Calibri"/>
        <family val="2"/>
        <scheme val="minor"/>
      </rPr>
      <t xml:space="preserve"> </t>
    </r>
    <r>
      <rPr>
        <sz val="11"/>
        <color theme="1"/>
        <rFont val="Calibri"/>
        <family val="2"/>
        <scheme val="minor"/>
      </rPr>
      <t>equipos deportivos que por su valor y tiempo de vida útil son considerados como activos fijos.</t>
    </r>
  </si>
  <si>
    <t>POTENCIAR LA ACTIVIDAD FÍSICA A LOS MIEMBROS POLICIALES Y COMUNIDAD EN ATLETISMO</t>
  </si>
  <si>
    <t>Viáticos y Subsistencias en el interior</t>
  </si>
  <si>
    <t>FORTALECER LA CAPACIDAD Y POTENCIALIDAD DE LOS DEPORTISTAS DE JUDO</t>
  </si>
  <si>
    <t>FORTALECER LA CAPACIDAD Y POTENCIALIDAD DE LOS DEPORTISTAS POLICIALES CON DISCAPACIDAD</t>
  </si>
  <si>
    <t>FORTALECER LA CAPACIDAD Y POTENCIALIDAD DE LOS DEPORTISTAS POLICIALES EN LAS DIFERENTES DISCIPLINAS DEPORTIVAS</t>
  </si>
  <si>
    <t>POTENCIAR LA ACTIVIDAD FÍSICA A LOS MIEMBROS POLICIALES Y COMUNIDAD EN GENERAL  PARA ATLETISMO</t>
  </si>
  <si>
    <t>FORTALECER LA CAPACIDAD Y POTENCIALIDAD DE LOS DEPORTISTAS POLICIALES DE TRIATLON</t>
  </si>
  <si>
    <t>FORTALECER LA CAPACIDAD Y POTENCIALIDAD DE LOS DEPORTISTAS DEL CLUB DE SUBOFICIALES DE LA POLICÍA NACIONAL</t>
  </si>
  <si>
    <t>FORTALECER LA CAPACIDAD Y POTENCIALIDAD DE LOS DEPORTISTAS POLICIALES EN CAMPEONATO INTERMINISTERIAL</t>
  </si>
  <si>
    <t>FORTALECER LA CAPACIDAD Y POTENCIALIDAD DE LOS DEPORTISTAS POLICIALES DE ATLETISMO</t>
  </si>
  <si>
    <t>POTENCIAR LA CAPACIDAD FÍSICA A LOS DEPORTISTAS POLICIALES Y COMUNIDAD EN ATLETISMO</t>
  </si>
  <si>
    <t>ENTRENADOR</t>
  </si>
  <si>
    <t>JUDO</t>
  </si>
  <si>
    <t>JIU JITSU</t>
  </si>
  <si>
    <t>CONTRATAR EL SERVICIO DE MANTENIMIENTO DE EQUIPOS, PAQUETES Y SISTEMAS INFORMATICOS</t>
  </si>
  <si>
    <t>PARTICIPAR EN EL MUNDIAL DE POLICÍAS "III JUEGOS MUNDIALES POLICIALES ABU DHABI 2017"</t>
  </si>
  <si>
    <t>FORTALECER EL FUNCIONAMIENTO MEDIANTE EL USO DE RECURSOS</t>
  </si>
  <si>
    <t>FEDERACIÓN DEPORTIVA POLICIAL ECUATORIANA - FEDEPOE</t>
  </si>
  <si>
    <t>MSC. NELSON VILLEGAS UBILLUS</t>
  </si>
  <si>
    <t>fedepoe@gmail.com; emrq5978@yahoo.es</t>
  </si>
  <si>
    <t>Av. La Prensa 1006 y Juan Galarza</t>
  </si>
  <si>
    <t>CPTN. JUAN RAMOS; CPTN. ANDRES AGUIRRE; CBOP. EDGAR ROBLES</t>
  </si>
  <si>
    <t>emrq5978@yahoo.es</t>
  </si>
  <si>
    <t>PICHINCHA</t>
  </si>
  <si>
    <t>QUITO</t>
  </si>
  <si>
    <t>CHAUPICRUZ</t>
  </si>
  <si>
    <t>023-3237368; 0995726445; 0984080648</t>
  </si>
  <si>
    <t>PLAN OPERATIVO ANUAL 2017 - FLUJO APROBADO</t>
  </si>
  <si>
    <t>No.</t>
  </si>
  <si>
    <t>NOMBRE DEL ORGANISMO DEPORTIVO</t>
  </si>
  <si>
    <t>ASIGNACIÓN ACUERDO Nro: 0007</t>
  </si>
  <si>
    <t>DETALLE</t>
  </si>
  <si>
    <t>POA INICIAL</t>
  </si>
  <si>
    <t>Federación Deportiva Policial Ecuatoriana</t>
  </si>
  <si>
    <t>TOTAL POA</t>
  </si>
  <si>
    <t>DESCUENTO</t>
  </si>
  <si>
    <t>A TRANSFERIR</t>
  </si>
  <si>
    <t>MINISTERIO DEL DEPORTE</t>
  </si>
  <si>
    <t>MATRIZ DE MODIFICACIÓN DEL PLAN OPERATIVO ANUAL 2017 - FEDERACION DEPORTIVA POLICIAL ECUATORIANA</t>
  </si>
  <si>
    <t>Nombre del Organismo Deportivo:</t>
  </si>
  <si>
    <t>Modificación al POA</t>
  </si>
  <si>
    <t>Origen</t>
  </si>
  <si>
    <t>Destino</t>
  </si>
  <si>
    <t>N°</t>
  </si>
  <si>
    <t>Programa</t>
  </si>
  <si>
    <t>Nombre de la Actividad</t>
  </si>
  <si>
    <t>Código Ítem Presupuestario</t>
  </si>
  <si>
    <t>Nombre del ítem Presupuestario</t>
  </si>
  <si>
    <t>Mes Programado</t>
  </si>
  <si>
    <t>Monto / Disminución</t>
  </si>
  <si>
    <t>Monto / Incremento</t>
  </si>
  <si>
    <t>COND</t>
  </si>
  <si>
    <t>FORTALECIMIENTO DEL DEPORTE NACIONAL</t>
  </si>
  <si>
    <t>REGISTRO</t>
  </si>
  <si>
    <t>RECHAZO</t>
  </si>
  <si>
    <t>REFORMA</t>
  </si>
  <si>
    <t>TOTAL DISMINUCIÓN</t>
  </si>
  <si>
    <t>TOTAL INCREMENTO</t>
  </si>
  <si>
    <t>ANÁLISIS DIRECCIÓN DE PLANIFICACIÓN</t>
  </si>
  <si>
    <t>ACCIÓN</t>
  </si>
  <si>
    <t>OBSERVACIÓN</t>
  </si>
  <si>
    <t>MODIFICACIÓN</t>
  </si>
  <si>
    <t>-</t>
  </si>
  <si>
    <t>Revisado por:</t>
  </si>
  <si>
    <t>Maritza Pumisacho</t>
  </si>
  <si>
    <t>Fecha:</t>
  </si>
  <si>
    <t>Movimiento incorrecto / origen = destino</t>
  </si>
  <si>
    <t xml:space="preserve">Marzo </t>
  </si>
  <si>
    <t>BASE DE ENTRENAMIENTO</t>
  </si>
  <si>
    <t>Mobiliario No Depreciables</t>
  </si>
  <si>
    <t>IMPLEMENTACION DEPORTIVA</t>
  </si>
  <si>
    <t>Publicidad y Propaganda en Medios de Comunicación Masiva</t>
  </si>
  <si>
    <t>OPERACIÓN Y MANTENIMIENTO ADMINISTRATIVO DE LAS ORGANIZACIONES DEPORTIVAS</t>
  </si>
  <si>
    <t>ELABORADO POR:</t>
  </si>
  <si>
    <t>REVISADO POR:</t>
  </si>
  <si>
    <t>APROBADO POR:</t>
  </si>
  <si>
    <t>JUAN CARLOS RAMOS</t>
  </si>
  <si>
    <t>EDGAR ROBLES QUEZADA</t>
  </si>
  <si>
    <t>Mgs. NELSON VILLEGAS</t>
  </si>
  <si>
    <t>CPTN DE POLICIA</t>
  </si>
  <si>
    <t>CBOP. DE POLICÍA</t>
  </si>
  <si>
    <t>GENERAL INSPECTOR</t>
  </si>
  <si>
    <t>DIRECTOR DEL DTM FEDEPOE</t>
  </si>
  <si>
    <t>JEFE FINANCIERO FEDEPOE</t>
  </si>
  <si>
    <t>PRESIDENDE FEDEPOE</t>
  </si>
  <si>
    <t>Andres Merizalde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</si>
</sst>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 #,##0.00_);_(&quot;$&quot;\ * \(#,##0.00\);_(&quot;$&quot;\ * &quot;-&quot;??_);_(@_)"/>
    <numFmt numFmtId="165" formatCode="_(* #,##0.00_);_(* \(#,##0.00\);_(* &quot;-&quot;??_);_(@_)"/>
    <numFmt numFmtId="166" formatCode="_ &quot;$&quot;* #,##0.00_ ;_ &quot;$&quot;* \-#,##0.00_ ;_ &quot;$&quot;* &quot;-&quot;??_ ;_ @_ "/>
    <numFmt numFmtId="167" formatCode="_ * #,##0.00_ ;_ * \-#,##0.00_ ;_ * &quot;-&quot;??_ ;_ @_ "/>
    <numFmt numFmtId="168" formatCode="_ [$$-2C0A]\ * #,##0.00_ ;_ [$$-2C0A]\ * \-#,##0.00_ ;_ [$$-2C0A]\ * &quot;-&quot;??_ ;_ @_ "/>
    <numFmt numFmtId="169" formatCode="_([$$-300A]\ * #,##0.00_);_([$$-300A]\ * \(#,##0.00\);_([$$-300A]\ *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b/>
      <sz val="10"/>
      <color indexed="10"/>
      <name val="Calibri"/>
      <family val="2"/>
      <scheme val="minor"/>
    </font>
    <font>
      <b/>
      <sz val="10"/>
      <color theme="4"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9"/>
      <color indexed="81"/>
      <name val="Tahoma"/>
      <family val="2"/>
    </font>
    <font>
      <b/>
      <sz val="18"/>
      <color indexed="8"/>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8"/>
      <name val="Calibri"/>
      <family val="2"/>
    </font>
    <font>
      <b/>
      <sz val="11"/>
      <name val="Calibri"/>
      <family val="2"/>
    </font>
    <font>
      <sz val="11"/>
      <color theme="1"/>
      <name val="Calibri"/>
      <family val="2"/>
    </font>
    <font>
      <b/>
      <sz val="11"/>
      <color theme="1"/>
      <name val="Calibri"/>
      <family val="2"/>
    </font>
    <font>
      <sz val="10"/>
      <color rgb="FF000000"/>
      <name val="Calibri"/>
      <family val="2"/>
      <scheme val="minor"/>
    </font>
    <font>
      <b/>
      <sz val="10"/>
      <color theme="8" tint="-0.249977111117893"/>
      <name val="Calibri"/>
      <family val="2"/>
      <scheme val="minor"/>
    </font>
    <font>
      <b/>
      <sz val="10"/>
      <color theme="0"/>
      <name val="Calibri"/>
      <family val="2"/>
      <scheme val="minor"/>
    </font>
    <font>
      <b/>
      <sz val="9"/>
      <color theme="1"/>
      <name val="Calibri"/>
      <family val="2"/>
      <scheme val="minor"/>
    </font>
    <font>
      <sz val="10"/>
      <name val="Calibri"/>
      <family val="2"/>
      <scheme val="minor"/>
    </font>
    <font>
      <b/>
      <sz val="14"/>
      <color theme="1"/>
      <name val="Calibri"/>
      <family val="2"/>
      <scheme val="minor"/>
    </font>
    <font>
      <sz val="14"/>
      <color theme="1"/>
      <name val="Calibri"/>
      <family val="2"/>
      <scheme val="minor"/>
    </font>
    <font>
      <sz val="14"/>
      <name val="Calibri"/>
      <family val="2"/>
    </font>
    <font>
      <sz val="14"/>
      <name val="Calibri"/>
      <family val="2"/>
      <scheme val="minor"/>
    </font>
    <font>
      <b/>
      <sz val="11"/>
      <color theme="0"/>
      <name val="Calibri"/>
      <family val="2"/>
      <scheme val="minor"/>
    </font>
    <font>
      <b/>
      <sz val="11"/>
      <color indexed="81"/>
      <name val="Tahoma"/>
      <family val="2"/>
    </font>
    <font>
      <sz val="11"/>
      <color indexed="81"/>
      <name val="Tahoma"/>
      <family val="2"/>
    </font>
    <font>
      <sz val="12"/>
      <color theme="1"/>
      <name val="Calibri"/>
      <family val="2"/>
      <scheme val="minor"/>
    </font>
    <font>
      <b/>
      <sz val="16"/>
      <color theme="4" tint="0.79998168889431442"/>
      <name val="Calibri"/>
      <family val="2"/>
    </font>
    <font>
      <sz val="8"/>
      <color theme="1"/>
      <name val="Calibri"/>
      <family val="2"/>
      <scheme val="minor"/>
    </font>
    <font>
      <b/>
      <sz val="8"/>
      <color theme="1"/>
      <name val="Calibri"/>
      <family val="2"/>
      <scheme val="minor"/>
    </font>
    <font>
      <b/>
      <sz val="8"/>
      <name val="Calibri"/>
      <family val="2"/>
      <scheme val="minor"/>
    </font>
    <font>
      <sz val="9"/>
      <color indexed="81"/>
      <name val="Tahoma"/>
      <family val="2"/>
    </font>
    <font>
      <sz val="6"/>
      <color theme="1"/>
      <name val="Calibri"/>
      <family val="2"/>
    </font>
    <font>
      <sz val="6"/>
      <color rgb="FFFF0000"/>
      <name val="Calibri"/>
      <family val="2"/>
    </font>
    <font>
      <sz val="6"/>
      <color theme="1"/>
      <name val="Calibri"/>
      <family val="2"/>
      <scheme val="minor"/>
    </font>
    <font>
      <b/>
      <sz val="6"/>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1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4" fillId="0" borderId="0"/>
    <xf numFmtId="0" fontId="22" fillId="0" borderId="0"/>
    <xf numFmtId="0" fontId="22" fillId="0" borderId="0"/>
    <xf numFmtId="43" fontId="1" fillId="0" borderId="0" applyFont="0" applyFill="0" applyBorder="0" applyAlignment="0" applyProtection="0"/>
    <xf numFmtId="0" fontId="22" fillId="0" borderId="0"/>
    <xf numFmtId="164" fontId="1" fillId="0" borderId="0" applyFont="0" applyFill="0" applyBorder="0" applyAlignment="0" applyProtection="0"/>
  </cellStyleXfs>
  <cellXfs count="548">
    <xf numFmtId="0" fontId="0" fillId="0" borderId="0" xfId="0"/>
    <xf numFmtId="0" fontId="0" fillId="0" borderId="1" xfId="0" applyBorder="1"/>
    <xf numFmtId="0" fontId="2" fillId="0" borderId="1" xfId="0" applyFont="1" applyBorder="1" applyAlignment="1">
      <alignment horizontal="center"/>
    </xf>
    <xf numFmtId="0" fontId="0" fillId="0" borderId="0" xfId="0" applyFont="1"/>
    <xf numFmtId="0" fontId="0" fillId="0" borderId="0" xfId="0" applyAlignment="1">
      <alignment vertical="center"/>
    </xf>
    <xf numFmtId="0" fontId="3" fillId="0" borderId="0" xfId="0" applyFont="1" applyAlignment="1" applyProtection="1">
      <alignment wrapText="1"/>
      <protection locked="0"/>
    </xf>
    <xf numFmtId="0" fontId="0" fillId="0" borderId="0" xfId="0" applyProtection="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protection locked="0"/>
    </xf>
    <xf numFmtId="0" fontId="9" fillId="3" borderId="11" xfId="0" applyFont="1" applyFill="1" applyBorder="1" applyProtection="1">
      <protection locked="0"/>
    </xf>
    <xf numFmtId="0" fontId="15" fillId="3" borderId="9" xfId="4" applyFont="1" applyFill="1" applyBorder="1" applyProtection="1">
      <protection locked="0"/>
    </xf>
    <xf numFmtId="0" fontId="15" fillId="3" borderId="10" xfId="4" applyFont="1" applyFill="1" applyBorder="1" applyProtection="1">
      <protection locked="0"/>
    </xf>
    <xf numFmtId="0" fontId="15" fillId="3" borderId="0" xfId="4" applyFont="1" applyFill="1" applyBorder="1" applyProtection="1">
      <protection locked="0"/>
    </xf>
    <xf numFmtId="0" fontId="9" fillId="3" borderId="12" xfId="0" applyFont="1" applyFill="1" applyBorder="1" applyProtection="1">
      <protection locked="0"/>
    </xf>
    <xf numFmtId="0" fontId="17" fillId="3" borderId="0" xfId="4" applyFont="1" applyFill="1" applyBorder="1" applyAlignment="1" applyProtection="1">
      <alignment horizontal="center"/>
      <protection locked="0"/>
    </xf>
    <xf numFmtId="0" fontId="17" fillId="3" borderId="12" xfId="4" applyFont="1" applyFill="1" applyBorder="1" applyAlignment="1" applyProtection="1">
      <alignment horizontal="center"/>
      <protection locked="0"/>
    </xf>
    <xf numFmtId="0" fontId="18" fillId="3" borderId="11" xfId="0" applyFont="1" applyFill="1" applyBorder="1" applyProtection="1">
      <protection locked="0"/>
    </xf>
    <xf numFmtId="0" fontId="21" fillId="3" borderId="0" xfId="4" applyFont="1" applyFill="1" applyBorder="1" applyAlignment="1" applyProtection="1">
      <alignment horizontal="center" vertical="center"/>
      <protection locked="0"/>
    </xf>
    <xf numFmtId="0" fontId="21" fillId="3" borderId="9" xfId="4" applyFont="1" applyFill="1" applyBorder="1" applyAlignment="1" applyProtection="1">
      <protection locked="0"/>
    </xf>
    <xf numFmtId="0" fontId="21" fillId="3" borderId="10" xfId="4" applyFont="1" applyFill="1" applyBorder="1" applyAlignment="1" applyProtection="1">
      <protection locked="0"/>
    </xf>
    <xf numFmtId="0" fontId="18" fillId="3" borderId="12" xfId="0" applyFont="1" applyFill="1" applyBorder="1" applyProtection="1">
      <protection locked="0"/>
    </xf>
    <xf numFmtId="0" fontId="21" fillId="3" borderId="0" xfId="4" applyFont="1" applyFill="1" applyBorder="1" applyAlignment="1" applyProtection="1">
      <protection locked="0"/>
    </xf>
    <xf numFmtId="0" fontId="21" fillId="3" borderId="12" xfId="4" applyFont="1" applyFill="1" applyBorder="1" applyAlignment="1" applyProtection="1">
      <protection locked="0"/>
    </xf>
    <xf numFmtId="0" fontId="15" fillId="3" borderId="0" xfId="4" applyFont="1" applyFill="1" applyBorder="1" applyAlignment="1" applyProtection="1">
      <alignment horizontal="center" vertical="center"/>
      <protection locked="0"/>
    </xf>
    <xf numFmtId="0" fontId="17" fillId="3" borderId="0" xfId="4" applyFont="1" applyFill="1" applyBorder="1" applyAlignment="1" applyProtection="1">
      <protection locked="0"/>
    </xf>
    <xf numFmtId="0" fontId="17" fillId="3" borderId="12" xfId="4" applyFont="1" applyFill="1" applyBorder="1" applyAlignment="1" applyProtection="1">
      <protection locked="0"/>
    </xf>
    <xf numFmtId="0" fontId="23" fillId="3" borderId="12" xfId="5" applyFont="1" applyFill="1" applyBorder="1" applyProtection="1">
      <protection locked="0"/>
    </xf>
    <xf numFmtId="0" fontId="23" fillId="3" borderId="0" xfId="5" applyFont="1" applyFill="1" applyBorder="1" applyAlignment="1" applyProtection="1">
      <alignment horizontal="left"/>
      <protection locked="0"/>
    </xf>
    <xf numFmtId="0" fontId="15" fillId="3" borderId="17" xfId="4" applyFont="1" applyFill="1" applyBorder="1" applyAlignment="1" applyProtection="1">
      <alignment horizontal="center"/>
      <protection locked="0"/>
    </xf>
    <xf numFmtId="0" fontId="15" fillId="3" borderId="18" xfId="4" applyFont="1" applyFill="1" applyBorder="1" applyAlignment="1" applyProtection="1">
      <alignment horizontal="center"/>
      <protection locked="0"/>
    </xf>
    <xf numFmtId="0" fontId="15" fillId="3" borderId="0" xfId="4" applyFont="1" applyFill="1" applyBorder="1" applyAlignment="1" applyProtection="1">
      <alignment horizontal="center"/>
      <protection locked="0"/>
    </xf>
    <xf numFmtId="0" fontId="23" fillId="3" borderId="0" xfId="5" applyFont="1" applyFill="1" applyBorder="1" applyProtection="1">
      <protection locked="0"/>
    </xf>
    <xf numFmtId="0" fontId="17" fillId="3" borderId="11" xfId="4" applyFont="1" applyFill="1" applyBorder="1" applyAlignment="1" applyProtection="1">
      <alignment horizontal="left"/>
      <protection locked="0"/>
    </xf>
    <xf numFmtId="0" fontId="17" fillId="3" borderId="0" xfId="4" applyFont="1" applyFill="1" applyBorder="1" applyAlignment="1" applyProtection="1">
      <alignment horizontal="left"/>
      <protection locked="0"/>
    </xf>
    <xf numFmtId="0" fontId="17" fillId="3" borderId="0" xfId="4" applyFont="1" applyFill="1" applyBorder="1" applyProtection="1">
      <protection locked="0"/>
    </xf>
    <xf numFmtId="0" fontId="15" fillId="3" borderId="12" xfId="4" applyFont="1" applyFill="1" applyBorder="1" applyAlignment="1" applyProtection="1">
      <alignment horizontal="center"/>
      <protection locked="0"/>
    </xf>
    <xf numFmtId="0" fontId="19" fillId="3" borderId="11" xfId="4" applyFont="1" applyFill="1" applyBorder="1" applyAlignment="1" applyProtection="1">
      <alignment horizontal="left"/>
      <protection locked="0"/>
    </xf>
    <xf numFmtId="0" fontId="15" fillId="3" borderId="14" xfId="4" applyFont="1" applyFill="1" applyBorder="1" applyAlignment="1" applyProtection="1">
      <alignment horizontal="center"/>
      <protection locked="0"/>
    </xf>
    <xf numFmtId="0" fontId="15" fillId="3" borderId="15" xfId="4" applyFont="1" applyFill="1" applyBorder="1" applyAlignment="1" applyProtection="1">
      <alignment horizontal="center"/>
      <protection locked="0"/>
    </xf>
    <xf numFmtId="0" fontId="19" fillId="3" borderId="0" xfId="4" applyFont="1" applyFill="1" applyBorder="1" applyAlignment="1" applyProtection="1">
      <alignment horizontal="left"/>
      <protection locked="0"/>
    </xf>
    <xf numFmtId="0" fontId="9" fillId="3" borderId="0" xfId="0" applyFont="1" applyFill="1" applyBorder="1" applyProtection="1">
      <protection locked="0"/>
    </xf>
    <xf numFmtId="0" fontId="9" fillId="3" borderId="20" xfId="0" applyFont="1" applyFill="1" applyBorder="1" applyProtection="1">
      <protection locked="0"/>
    </xf>
    <xf numFmtId="0" fontId="9" fillId="3" borderId="21" xfId="0" applyFont="1" applyFill="1" applyBorder="1" applyProtection="1">
      <protection locked="0"/>
    </xf>
    <xf numFmtId="0" fontId="23" fillId="3" borderId="22" xfId="5" applyFont="1" applyFill="1" applyBorder="1" applyProtection="1">
      <protection locked="0"/>
    </xf>
    <xf numFmtId="0" fontId="9" fillId="3" borderId="22" xfId="0" applyFont="1" applyFill="1" applyBorder="1" applyProtection="1">
      <protection locked="0"/>
    </xf>
    <xf numFmtId="0" fontId="9" fillId="3" borderId="9" xfId="0" applyFont="1" applyFill="1" applyBorder="1" applyProtection="1">
      <protection locked="0"/>
    </xf>
    <xf numFmtId="0" fontId="9" fillId="3" borderId="10" xfId="0" applyFont="1" applyFill="1" applyBorder="1" applyProtection="1">
      <protection locked="0"/>
    </xf>
    <xf numFmtId="0" fontId="18" fillId="3" borderId="0" xfId="0" applyFont="1" applyFill="1" applyBorder="1" applyProtection="1">
      <protection locked="0"/>
    </xf>
    <xf numFmtId="0" fontId="21" fillId="3" borderId="0" xfId="4" applyFont="1" applyFill="1" applyBorder="1" applyAlignment="1" applyProtection="1">
      <alignment vertical="center"/>
      <protection locked="0"/>
    </xf>
    <xf numFmtId="0" fontId="21" fillId="3" borderId="12" xfId="4" applyFont="1" applyFill="1" applyBorder="1" applyAlignment="1" applyProtection="1">
      <alignment horizontal="center" vertical="center"/>
      <protection locked="0"/>
    </xf>
    <xf numFmtId="0" fontId="10" fillId="3" borderId="11" xfId="0" applyFont="1" applyFill="1" applyBorder="1" applyProtection="1">
      <protection locked="0"/>
    </xf>
    <xf numFmtId="0" fontId="10" fillId="3" borderId="0" xfId="0" applyFont="1" applyFill="1" applyBorder="1" applyProtection="1">
      <protection locked="0"/>
    </xf>
    <xf numFmtId="0" fontId="10" fillId="3" borderId="12" xfId="0" applyFont="1" applyFill="1" applyBorder="1" applyProtection="1">
      <protection locked="0"/>
    </xf>
    <xf numFmtId="0" fontId="24" fillId="3" borderId="0" xfId="0" applyFont="1" applyFill="1" applyBorder="1" applyProtection="1">
      <protection locked="0"/>
    </xf>
    <xf numFmtId="0" fontId="16" fillId="0" borderId="8" xfId="4" applyFont="1" applyFill="1" applyBorder="1" applyProtection="1">
      <protection locked="0"/>
    </xf>
    <xf numFmtId="168" fontId="26" fillId="3" borderId="0" xfId="0" applyNumberFormat="1" applyFont="1" applyFill="1" applyBorder="1" applyAlignment="1" applyProtection="1">
      <alignment horizontal="center" vertical="center"/>
      <protection locked="0"/>
    </xf>
    <xf numFmtId="0" fontId="19" fillId="3" borderId="0" xfId="4" applyFont="1" applyFill="1" applyBorder="1" applyAlignment="1" applyProtection="1">
      <alignment horizontal="center" vertical="center"/>
      <protection locked="0"/>
    </xf>
    <xf numFmtId="0" fontId="0" fillId="0" borderId="0" xfId="0" applyBorder="1"/>
    <xf numFmtId="0" fontId="9" fillId="3" borderId="0" xfId="0" applyFont="1" applyFill="1" applyProtection="1">
      <protection locked="0"/>
    </xf>
    <xf numFmtId="0" fontId="14" fillId="3" borderId="0" xfId="4" applyFill="1" applyProtection="1">
      <protection locked="0"/>
    </xf>
    <xf numFmtId="0" fontId="0" fillId="3" borderId="0" xfId="0" applyFill="1"/>
    <xf numFmtId="0" fontId="0" fillId="3" borderId="0" xfId="0" applyFill="1" applyAlignment="1">
      <alignment horizontal="center" vertical="center"/>
    </xf>
    <xf numFmtId="0" fontId="32" fillId="10" borderId="0" xfId="4" applyFont="1" applyFill="1" applyAlignment="1" applyProtection="1">
      <alignment vertical="center" wrapText="1"/>
    </xf>
    <xf numFmtId="0" fontId="14" fillId="3" borderId="0" xfId="4" applyFill="1" applyAlignment="1" applyProtection="1">
      <alignment vertical="center"/>
    </xf>
    <xf numFmtId="0" fontId="14" fillId="3" borderId="0" xfId="4" applyFill="1" applyProtection="1"/>
    <xf numFmtId="0" fontId="33" fillId="3" borderId="0" xfId="4" applyFont="1" applyFill="1" applyProtection="1"/>
    <xf numFmtId="0" fontId="34" fillId="3" borderId="0" xfId="4" applyFont="1" applyFill="1" applyBorder="1" applyProtection="1"/>
    <xf numFmtId="0" fontId="14" fillId="3" borderId="0" xfId="4" applyFill="1" applyBorder="1" applyProtection="1"/>
    <xf numFmtId="0" fontId="14" fillId="3" borderId="0" xfId="4" applyFill="1" applyBorder="1" applyAlignment="1" applyProtection="1">
      <alignment horizontal="center" vertical="center"/>
    </xf>
    <xf numFmtId="0" fontId="4" fillId="3" borderId="0" xfId="0" applyFont="1" applyFill="1"/>
    <xf numFmtId="0" fontId="35" fillId="3" borderId="0" xfId="6" applyFont="1" applyFill="1"/>
    <xf numFmtId="0" fontId="22" fillId="11" borderId="26" xfId="6" applyFill="1" applyBorder="1" applyAlignment="1" applyProtection="1">
      <alignment vertical="center"/>
      <protection locked="0"/>
    </xf>
    <xf numFmtId="0" fontId="22" fillId="3" borderId="0" xfId="6" applyFill="1"/>
    <xf numFmtId="0" fontId="22" fillId="3" borderId="0" xfId="6" applyFill="1" applyAlignment="1">
      <alignment horizontal="center" vertical="center"/>
    </xf>
    <xf numFmtId="0" fontId="36" fillId="3" borderId="0" xfId="6" applyFont="1" applyFill="1"/>
    <xf numFmtId="10" fontId="36" fillId="12" borderId="6" xfId="6" applyNumberFormat="1" applyFont="1" applyFill="1" applyBorder="1" applyAlignment="1" applyProtection="1">
      <alignment horizontal="center" vertical="center"/>
      <protection locked="0"/>
    </xf>
    <xf numFmtId="0" fontId="0" fillId="3" borderId="0" xfId="0" applyFont="1" applyFill="1"/>
    <xf numFmtId="0" fontId="38" fillId="7" borderId="1" xfId="6" applyFont="1" applyFill="1" applyBorder="1" applyAlignment="1">
      <alignment horizontal="center" vertical="center" wrapText="1"/>
    </xf>
    <xf numFmtId="0" fontId="39" fillId="9" borderId="6" xfId="4" applyFont="1" applyFill="1" applyBorder="1" applyAlignment="1">
      <alignment horizontal="center" vertical="center" wrapText="1" shrinkToFit="1"/>
    </xf>
    <xf numFmtId="0" fontId="39" fillId="13" borderId="6" xfId="4" applyFont="1" applyFill="1" applyBorder="1" applyAlignment="1">
      <alignment horizontal="center" vertical="center" wrapText="1" shrinkToFit="1"/>
    </xf>
    <xf numFmtId="0" fontId="38" fillId="2" borderId="1" xfId="6" applyFont="1" applyFill="1" applyBorder="1" applyAlignment="1">
      <alignment horizontal="center" vertical="center" wrapText="1"/>
    </xf>
    <xf numFmtId="164" fontId="40" fillId="0" borderId="1" xfId="4" applyNumberFormat="1" applyFont="1" applyBorder="1" applyAlignment="1" applyProtection="1">
      <alignment horizontal="center" wrapText="1"/>
      <protection locked="0"/>
    </xf>
    <xf numFmtId="164" fontId="2" fillId="14" borderId="1" xfId="0" applyNumberFormat="1" applyFont="1" applyFill="1" applyBorder="1" applyAlignment="1">
      <alignment horizontal="center" vertical="center"/>
    </xf>
    <xf numFmtId="0" fontId="28" fillId="3" borderId="0" xfId="4" applyFont="1" applyFill="1" applyProtection="1">
      <protection locked="0"/>
    </xf>
    <xf numFmtId="0" fontId="28" fillId="3" borderId="0" xfId="4" applyFont="1" applyFill="1" applyAlignment="1" applyProtection="1">
      <alignment vertical="center"/>
      <protection locked="0"/>
    </xf>
    <xf numFmtId="0" fontId="28" fillId="3" borderId="0" xfId="4" applyFont="1" applyFill="1" applyBorder="1" applyProtection="1">
      <protection locked="0"/>
    </xf>
    <xf numFmtId="0" fontId="36" fillId="3" borderId="0" xfId="0" applyFont="1" applyFill="1"/>
    <xf numFmtId="0" fontId="32" fillId="3" borderId="0" xfId="4" applyFont="1" applyFill="1" applyAlignment="1" applyProtection="1">
      <alignment vertical="center" wrapText="1"/>
    </xf>
    <xf numFmtId="0" fontId="14" fillId="3" borderId="0" xfId="4" applyFill="1" applyBorder="1" applyAlignment="1" applyProtection="1">
      <alignment vertical="center"/>
    </xf>
    <xf numFmtId="0" fontId="2" fillId="7" borderId="3" xfId="0" applyFont="1" applyFill="1" applyBorder="1" applyAlignment="1"/>
    <xf numFmtId="0" fontId="2" fillId="7" borderId="5" xfId="0" applyFont="1" applyFill="1" applyBorder="1" applyAlignment="1"/>
    <xf numFmtId="0" fontId="28" fillId="3" borderId="0" xfId="5" applyFont="1" applyFill="1" applyBorder="1"/>
    <xf numFmtId="0" fontId="14" fillId="3" borderId="0" xfId="4" applyFont="1" applyFill="1" applyBorder="1" applyProtection="1"/>
    <xf numFmtId="0" fontId="14" fillId="3" borderId="0" xfId="4" applyFont="1" applyFill="1" applyProtection="1"/>
    <xf numFmtId="0" fontId="44" fillId="3" borderId="0" xfId="0" applyFont="1" applyFill="1"/>
    <xf numFmtId="0" fontId="27" fillId="9" borderId="1" xfId="4" applyFont="1" applyFill="1" applyBorder="1" applyAlignment="1">
      <alignment horizontal="center" vertical="center" wrapText="1" shrinkToFit="1"/>
    </xf>
    <xf numFmtId="0" fontId="27" fillId="13" borderId="1" xfId="4" applyFont="1" applyFill="1" applyBorder="1" applyAlignment="1">
      <alignment horizontal="center" vertical="center" wrapText="1" shrinkToFit="1"/>
    </xf>
    <xf numFmtId="0" fontId="44" fillId="3" borderId="0" xfId="0" applyFont="1" applyFill="1" applyBorder="1"/>
    <xf numFmtId="0" fontId="44" fillId="0" borderId="0" xfId="0" applyFont="1"/>
    <xf numFmtId="0" fontId="14" fillId="0" borderId="1" xfId="4" applyFont="1" applyBorder="1" applyAlignment="1">
      <alignment horizontal="center" vertical="center" wrapText="1"/>
    </xf>
    <xf numFmtId="0" fontId="14" fillId="0" borderId="1" xfId="4" applyFont="1" applyBorder="1" applyAlignment="1" applyProtection="1">
      <alignment horizontal="center" vertical="center" wrapText="1"/>
      <protection locked="0"/>
    </xf>
    <xf numFmtId="166" fontId="28" fillId="0" borderId="1" xfId="2" applyFont="1" applyBorder="1" applyAlignment="1" applyProtection="1">
      <alignment horizontal="center"/>
      <protection locked="0"/>
    </xf>
    <xf numFmtId="166" fontId="28" fillId="2" borderId="1" xfId="2" applyFont="1" applyFill="1" applyBorder="1" applyAlignment="1">
      <alignment horizontal="center" vertical="center"/>
    </xf>
    <xf numFmtId="164" fontId="28" fillId="0" borderId="1" xfId="2" applyNumberFormat="1" applyFont="1" applyBorder="1" applyAlignment="1" applyProtection="1">
      <alignment horizontal="center"/>
      <protection locked="0"/>
    </xf>
    <xf numFmtId="0" fontId="44" fillId="3" borderId="0" xfId="0" applyFont="1" applyFill="1" applyAlignment="1">
      <alignment horizontal="center" vertical="center"/>
    </xf>
    <xf numFmtId="0" fontId="45" fillId="15" borderId="1" xfId="0" applyFont="1" applyFill="1" applyBorder="1" applyAlignment="1">
      <alignment horizontal="center" vertical="center"/>
    </xf>
    <xf numFmtId="164" fontId="28" fillId="2" borderId="1" xfId="2" applyNumberFormat="1" applyFont="1" applyFill="1" applyBorder="1" applyAlignment="1">
      <alignment horizontal="center" vertical="center"/>
    </xf>
    <xf numFmtId="0" fontId="44" fillId="3" borderId="0" xfId="0" applyFont="1" applyFill="1" applyBorder="1" applyAlignment="1">
      <alignment horizontal="center" vertical="center"/>
    </xf>
    <xf numFmtId="0" fontId="44" fillId="3" borderId="0" xfId="0" applyFont="1" applyFill="1" applyAlignment="1">
      <alignment vertical="center"/>
    </xf>
    <xf numFmtId="164" fontId="2" fillId="3" borderId="1" xfId="0" applyNumberFormat="1" applyFont="1" applyFill="1" applyBorder="1"/>
    <xf numFmtId="164" fontId="2" fillId="3" borderId="1" xfId="0" applyNumberFormat="1" applyFont="1" applyFill="1" applyBorder="1" applyAlignment="1">
      <alignment horizontal="center" vertical="center"/>
    </xf>
    <xf numFmtId="0" fontId="44" fillId="0" borderId="0" xfId="0" applyFont="1" applyAlignment="1">
      <alignment vertical="center"/>
    </xf>
    <xf numFmtId="0" fontId="44" fillId="0" borderId="0" xfId="0" applyFont="1" applyBorder="1"/>
    <xf numFmtId="0" fontId="9" fillId="3" borderId="8" xfId="0" applyFont="1" applyFill="1" applyBorder="1" applyProtection="1">
      <protection locked="0"/>
    </xf>
    <xf numFmtId="0" fontId="10" fillId="3" borderId="11" xfId="0" applyFont="1" applyFill="1" applyBorder="1" applyAlignment="1" applyProtection="1">
      <protection locked="0"/>
    </xf>
    <xf numFmtId="0" fontId="10" fillId="3" borderId="12" xfId="0" applyFont="1" applyFill="1" applyBorder="1" applyAlignment="1" applyProtection="1">
      <protection locked="0"/>
    </xf>
    <xf numFmtId="0" fontId="12" fillId="3" borderId="11" xfId="0" applyFont="1" applyFill="1" applyBorder="1" applyAlignment="1" applyProtection="1">
      <alignment vertical="center"/>
      <protection locked="0"/>
    </xf>
    <xf numFmtId="0" fontId="12" fillId="3" borderId="12" xfId="0" applyFont="1" applyFill="1" applyBorder="1" applyAlignment="1" applyProtection="1">
      <alignment vertical="center"/>
      <protection locked="0"/>
    </xf>
    <xf numFmtId="0" fontId="15" fillId="3" borderId="8" xfId="4" applyFont="1" applyFill="1" applyBorder="1" applyProtection="1">
      <protection locked="0"/>
    </xf>
    <xf numFmtId="0" fontId="16" fillId="3" borderId="11" xfId="4" applyFont="1" applyFill="1" applyBorder="1" applyProtection="1">
      <protection locked="0"/>
    </xf>
    <xf numFmtId="0" fontId="19" fillId="3" borderId="0" xfId="4" applyFont="1" applyFill="1" applyBorder="1" applyProtection="1">
      <protection locked="0"/>
    </xf>
    <xf numFmtId="0" fontId="21" fillId="3" borderId="8" xfId="4" applyFont="1" applyFill="1" applyBorder="1" applyProtection="1">
      <protection locked="0"/>
    </xf>
    <xf numFmtId="0" fontId="11" fillId="3" borderId="11" xfId="0" applyFont="1" applyFill="1" applyBorder="1" applyProtection="1">
      <protection locked="0"/>
    </xf>
    <xf numFmtId="0" fontId="21" fillId="3" borderId="11" xfId="4" applyFont="1" applyFill="1" applyBorder="1" applyProtection="1">
      <protection locked="0"/>
    </xf>
    <xf numFmtId="0" fontId="19" fillId="3" borderId="11" xfId="4" applyFont="1" applyFill="1" applyBorder="1" applyProtection="1">
      <protection locked="0"/>
    </xf>
    <xf numFmtId="0" fontId="17" fillId="3" borderId="0" xfId="4" applyFont="1" applyFill="1" applyBorder="1" applyAlignment="1" applyProtection="1">
      <alignment horizontal="left" wrapText="1"/>
      <protection locked="0"/>
    </xf>
    <xf numFmtId="0" fontId="17" fillId="3" borderId="11" xfId="4" applyFont="1" applyFill="1" applyBorder="1" applyProtection="1">
      <protection locked="0"/>
    </xf>
    <xf numFmtId="0" fontId="17" fillId="3" borderId="16" xfId="4" applyFont="1" applyFill="1" applyBorder="1" applyAlignment="1" applyProtection="1">
      <alignment horizontal="left"/>
      <protection locked="0"/>
    </xf>
    <xf numFmtId="0" fontId="17" fillId="3" borderId="17" xfId="4" applyFont="1" applyFill="1" applyBorder="1" applyAlignment="1" applyProtection="1">
      <alignment horizontal="left"/>
      <protection locked="0"/>
    </xf>
    <xf numFmtId="0" fontId="17" fillId="3" borderId="17" xfId="4" applyFont="1" applyFill="1" applyBorder="1" applyProtection="1">
      <protection locked="0"/>
    </xf>
    <xf numFmtId="0" fontId="15" fillId="3" borderId="19" xfId="4" applyFont="1" applyFill="1" applyBorder="1" applyAlignment="1" applyProtection="1">
      <alignment horizontal="left"/>
      <protection locked="0"/>
    </xf>
    <xf numFmtId="0" fontId="15" fillId="3" borderId="14" xfId="4" applyFont="1" applyFill="1" applyBorder="1" applyAlignment="1" applyProtection="1">
      <alignment horizontal="left"/>
      <protection locked="0"/>
    </xf>
    <xf numFmtId="0" fontId="15" fillId="3" borderId="14" xfId="4" applyFont="1" applyFill="1" applyBorder="1" applyProtection="1">
      <protection locked="0"/>
    </xf>
    <xf numFmtId="0" fontId="16" fillId="3" borderId="8" xfId="4" applyFont="1" applyFill="1" applyBorder="1" applyProtection="1">
      <protection locked="0"/>
    </xf>
    <xf numFmtId="0" fontId="16" fillId="3" borderId="9" xfId="4" applyFont="1" applyFill="1" applyBorder="1" applyProtection="1">
      <protection locked="0"/>
    </xf>
    <xf numFmtId="0" fontId="19" fillId="3" borderId="11" xfId="4" applyFont="1" applyFill="1" applyBorder="1" applyAlignment="1" applyProtection="1">
      <protection locked="0"/>
    </xf>
    <xf numFmtId="0" fontId="19" fillId="3" borderId="0" xfId="4" applyFont="1" applyFill="1" applyBorder="1" applyAlignment="1" applyProtection="1">
      <protection locked="0"/>
    </xf>
    <xf numFmtId="0" fontId="0" fillId="0" borderId="11" xfId="0" applyBorder="1" applyProtection="1">
      <protection locked="0"/>
    </xf>
    <xf numFmtId="0" fontId="19" fillId="7" borderId="8" xfId="4" applyFont="1" applyFill="1" applyBorder="1" applyAlignment="1" applyProtection="1">
      <alignment horizontal="center" vertical="center" wrapText="1"/>
      <protection locked="0"/>
    </xf>
    <xf numFmtId="0" fontId="19" fillId="7" borderId="26" xfId="4"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10" fontId="9" fillId="3" borderId="0"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vertical="center"/>
      <protection locked="0"/>
    </xf>
    <xf numFmtId="0" fontId="10" fillId="8" borderId="1" xfId="0" applyFont="1" applyFill="1" applyBorder="1" applyAlignment="1" applyProtection="1">
      <alignment horizontal="center" vertical="center"/>
      <protection locked="0"/>
    </xf>
    <xf numFmtId="10" fontId="10" fillId="3" borderId="0"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vertical="center"/>
      <protection locked="0"/>
    </xf>
    <xf numFmtId="0" fontId="9" fillId="3" borderId="12" xfId="0" applyFont="1" applyFill="1" applyBorder="1" applyAlignment="1" applyProtection="1">
      <alignment vertical="center"/>
      <protection locked="0"/>
    </xf>
    <xf numFmtId="168" fontId="9" fillId="3" borderId="1" xfId="0" applyNumberFormat="1" applyFont="1" applyFill="1" applyBorder="1" applyAlignment="1" applyProtection="1">
      <alignment horizontal="center" vertical="center"/>
    </xf>
    <xf numFmtId="10" fontId="9" fillId="3" borderId="7" xfId="3" applyNumberFormat="1" applyFont="1" applyFill="1" applyBorder="1" applyAlignment="1" applyProtection="1">
      <alignment horizontal="center" vertical="center"/>
    </xf>
    <xf numFmtId="168" fontId="10" fillId="8" borderId="1" xfId="0" applyNumberFormat="1" applyFont="1" applyFill="1" applyBorder="1" applyAlignment="1" applyProtection="1">
      <alignment horizontal="center" vertical="center"/>
    </xf>
    <xf numFmtId="10" fontId="10" fillId="8"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167" fontId="47" fillId="16" borderId="7" xfId="1" applyFont="1" applyFill="1" applyBorder="1" applyAlignment="1" applyProtection="1">
      <alignment horizontal="center" vertical="center" wrapText="1"/>
      <protection locked="0"/>
    </xf>
    <xf numFmtId="4" fontId="47" fillId="16" borderId="7" xfId="2" applyNumberFormat="1" applyFont="1" applyFill="1" applyBorder="1" applyAlignment="1" applyProtection="1">
      <alignment horizontal="center" vertical="center" wrapText="1"/>
      <protection locked="0"/>
    </xf>
    <xf numFmtId="4" fontId="48" fillId="17" borderId="7" xfId="2" applyNumberFormat="1" applyFont="1" applyFill="1" applyBorder="1" applyAlignment="1" applyProtection="1">
      <alignment horizontal="center" vertical="center" wrapText="1"/>
      <protection locked="0"/>
    </xf>
    <xf numFmtId="167" fontId="6" fillId="2" borderId="7" xfId="1" applyFont="1" applyFill="1" applyBorder="1" applyAlignment="1" applyProtection="1">
      <alignment horizontal="center" vertical="center" wrapText="1"/>
      <protection locked="0"/>
    </xf>
    <xf numFmtId="167" fontId="6" fillId="4" borderId="7" xfId="1" applyFont="1" applyFill="1" applyBorder="1" applyAlignment="1" applyProtection="1">
      <alignment horizontal="center" vertical="center" wrapText="1"/>
      <protection locked="0"/>
    </xf>
    <xf numFmtId="4" fontId="6" fillId="13" borderId="7" xfId="2" applyNumberFormat="1" applyFont="1" applyFill="1" applyBorder="1" applyAlignment="1" applyProtection="1">
      <alignment horizontal="center" vertical="center" wrapText="1"/>
      <protection locked="0"/>
    </xf>
    <xf numFmtId="0" fontId="3" fillId="0" borderId="1" xfId="0" applyFont="1" applyBorder="1" applyAlignment="1" applyProtection="1">
      <alignment wrapText="1"/>
    </xf>
    <xf numFmtId="0" fontId="3" fillId="0" borderId="5" xfId="0" applyFont="1" applyBorder="1" applyAlignment="1" applyProtection="1">
      <alignment wrapText="1"/>
    </xf>
    <xf numFmtId="0" fontId="3" fillId="0" borderId="0" xfId="0" applyFont="1" applyAlignment="1" applyProtection="1">
      <alignment wrapText="1"/>
    </xf>
    <xf numFmtId="0" fontId="3" fillId="0" borderId="1" xfId="0" applyFont="1" applyBorder="1" applyProtection="1"/>
    <xf numFmtId="0" fontId="3" fillId="3" borderId="3" xfId="0" applyFont="1" applyFill="1" applyBorder="1" applyProtection="1"/>
    <xf numFmtId="0" fontId="46" fillId="0" borderId="1" xfId="0" applyFont="1" applyBorder="1" applyAlignment="1" applyProtection="1">
      <alignment vertical="center" wrapText="1"/>
    </xf>
    <xf numFmtId="49" fontId="3" fillId="0" borderId="5" xfId="0" applyNumberFormat="1"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Protection="1"/>
    <xf numFmtId="0" fontId="46" fillId="0" borderId="1" xfId="0" applyFont="1" applyBorder="1" applyAlignment="1" applyProtection="1">
      <alignment vertical="center"/>
    </xf>
    <xf numFmtId="0" fontId="3" fillId="0" borderId="1" xfId="0" applyFont="1" applyBorder="1" applyAlignment="1" applyProtection="1">
      <alignment horizontal="left" vertical="justify" wrapText="1"/>
    </xf>
    <xf numFmtId="0" fontId="3" fillId="0" borderId="0" xfId="0" applyFont="1" applyAlignment="1" applyProtection="1">
      <alignment vertical="top"/>
    </xf>
    <xf numFmtId="0" fontId="3" fillId="0" borderId="0" xfId="0" applyFont="1" applyBorder="1" applyAlignment="1" applyProtection="1">
      <alignment vertical="center" wrapText="1"/>
    </xf>
    <xf numFmtId="0" fontId="3" fillId="0" borderId="1" xfId="0" applyFont="1" applyBorder="1" applyAlignment="1" applyProtection="1">
      <alignment horizontal="left" vertical="justify"/>
    </xf>
    <xf numFmtId="0" fontId="3" fillId="0" borderId="1" xfId="0" applyFont="1" applyBorder="1" applyAlignment="1" applyProtection="1">
      <alignment horizontal="center" vertical="center" wrapText="1"/>
    </xf>
    <xf numFmtId="0" fontId="49" fillId="19" borderId="2" xfId="0" applyFont="1" applyFill="1" applyBorder="1" applyAlignment="1">
      <alignment horizontal="center" vertical="center"/>
    </xf>
    <xf numFmtId="0" fontId="49" fillId="19" borderId="6" xfId="0" applyFont="1" applyFill="1" applyBorder="1" applyAlignment="1">
      <alignment horizontal="center" vertical="center"/>
    </xf>
    <xf numFmtId="0" fontId="3" fillId="0" borderId="33" xfId="0" applyFont="1" applyBorder="1" applyAlignment="1">
      <alignment horizontal="justify" vertical="center" wrapText="1"/>
    </xf>
    <xf numFmtId="0" fontId="3" fillId="0" borderId="26" xfId="0" applyFont="1" applyBorder="1" applyAlignment="1">
      <alignment vertical="center" wrapText="1"/>
    </xf>
    <xf numFmtId="0" fontId="3" fillId="0" borderId="32" xfId="0" applyFont="1" applyBorder="1" applyAlignment="1">
      <alignment vertical="center" wrapText="1"/>
    </xf>
    <xf numFmtId="0" fontId="50" fillId="0" borderId="32" xfId="0" applyFont="1" applyBorder="1" applyAlignment="1">
      <alignment vertical="center" wrapText="1"/>
    </xf>
    <xf numFmtId="0" fontId="3" fillId="0" borderId="30"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28" xfId="0" applyFont="1" applyBorder="1" applyAlignment="1" applyProtection="1">
      <alignment horizontal="justify" vertical="center" wrapText="1"/>
    </xf>
    <xf numFmtId="0" fontId="3" fillId="0" borderId="33" xfId="0" applyFont="1" applyBorder="1" applyAlignment="1" applyProtection="1">
      <alignment horizontal="justify" vertical="center" wrapText="1"/>
    </xf>
    <xf numFmtId="0" fontId="3" fillId="0" borderId="1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5"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3" fillId="11" borderId="12" xfId="0" applyFont="1" applyFill="1" applyBorder="1" applyAlignment="1">
      <alignment horizontal="justify" vertical="center" wrapText="1"/>
    </xf>
    <xf numFmtId="0" fontId="3" fillId="11" borderId="22" xfId="0" applyFont="1" applyFill="1" applyBorder="1" applyAlignment="1">
      <alignment horizontal="justify" vertical="center" wrapText="1"/>
    </xf>
    <xf numFmtId="0" fontId="3" fillId="11" borderId="10" xfId="0" applyFont="1" applyFill="1" applyBorder="1" applyAlignment="1">
      <alignment horizontal="justify" vertical="center" wrapText="1"/>
    </xf>
    <xf numFmtId="0" fontId="3" fillId="11" borderId="34" xfId="0" applyFont="1" applyFill="1" applyBorder="1" applyAlignment="1">
      <alignment horizontal="justify" vertical="center" wrapText="1"/>
    </xf>
    <xf numFmtId="0" fontId="3" fillId="11" borderId="13" xfId="0" applyFont="1" applyFill="1" applyBorder="1" applyAlignment="1">
      <alignment horizontal="justify" vertical="center" wrapText="1"/>
    </xf>
    <xf numFmtId="0" fontId="3" fillId="11" borderId="35" xfId="0" applyFont="1" applyFill="1" applyBorder="1" applyAlignment="1">
      <alignment horizontal="justify" vertical="center" wrapText="1"/>
    </xf>
    <xf numFmtId="0" fontId="3" fillId="11" borderId="18" xfId="0" applyFont="1" applyFill="1" applyBorder="1" applyAlignment="1">
      <alignment horizontal="justify" vertical="center" wrapText="1"/>
    </xf>
    <xf numFmtId="0" fontId="0" fillId="11" borderId="13" xfId="0" applyFill="1" applyBorder="1" applyAlignment="1">
      <alignment horizontal="justify" vertical="center"/>
    </xf>
    <xf numFmtId="0" fontId="0" fillId="11" borderId="35" xfId="0" applyFill="1" applyBorder="1" applyAlignment="1">
      <alignment horizontal="justify" vertical="center"/>
    </xf>
    <xf numFmtId="0" fontId="0" fillId="11" borderId="18" xfId="0" applyFill="1" applyBorder="1" applyAlignment="1">
      <alignment horizontal="justify" vertical="center"/>
    </xf>
    <xf numFmtId="0" fontId="0" fillId="11" borderId="22" xfId="0" applyFill="1" applyBorder="1" applyAlignment="1">
      <alignment horizontal="justify" vertical="center"/>
    </xf>
    <xf numFmtId="0" fontId="0" fillId="11" borderId="36" xfId="0" applyFill="1" applyBorder="1" applyAlignment="1">
      <alignment horizontal="justify" vertical="center"/>
    </xf>
    <xf numFmtId="0" fontId="0" fillId="11" borderId="37" xfId="0" applyFill="1" applyBorder="1" applyAlignment="1">
      <alignment horizontal="justify" vertical="center"/>
    </xf>
    <xf numFmtId="0" fontId="0" fillId="11" borderId="38" xfId="0" applyFill="1" applyBorder="1" applyAlignment="1">
      <alignment horizontal="justify" vertical="center"/>
    </xf>
    <xf numFmtId="0" fontId="0" fillId="11" borderId="32" xfId="0" applyFill="1" applyBorder="1" applyAlignment="1">
      <alignment horizontal="justify" vertical="center"/>
    </xf>
    <xf numFmtId="0" fontId="3" fillId="3" borderId="34" xfId="0" applyFont="1" applyFill="1" applyBorder="1" applyAlignment="1">
      <alignment horizontal="justify" vertical="center" wrapText="1"/>
    </xf>
    <xf numFmtId="0" fontId="3" fillId="3" borderId="18" xfId="0" applyFont="1" applyFill="1" applyBorder="1" applyAlignment="1">
      <alignment horizontal="justify" vertical="center" wrapText="1"/>
    </xf>
    <xf numFmtId="0" fontId="3" fillId="0" borderId="34" xfId="0" applyFont="1" applyBorder="1" applyAlignment="1">
      <alignment horizontal="justify" vertical="justify" wrapText="1"/>
    </xf>
    <xf numFmtId="0" fontId="0" fillId="3" borderId="18" xfId="0" applyFill="1" applyBorder="1" applyAlignment="1">
      <alignment horizontal="justify" vertical="center"/>
    </xf>
    <xf numFmtId="0" fontId="0" fillId="3" borderId="22" xfId="0" applyFill="1" applyBorder="1" applyAlignment="1">
      <alignment horizontal="justify" vertical="center"/>
    </xf>
    <xf numFmtId="0" fontId="51" fillId="19" borderId="2" xfId="0" applyFont="1" applyFill="1" applyBorder="1" applyAlignment="1">
      <alignment horizontal="center" vertical="center"/>
    </xf>
    <xf numFmtId="0" fontId="51" fillId="19" borderId="39" xfId="0" applyFont="1" applyFill="1" applyBorder="1" applyAlignment="1">
      <alignment horizontal="center" vertical="center"/>
    </xf>
    <xf numFmtId="0" fontId="52" fillId="0" borderId="0" xfId="0" applyFont="1"/>
    <xf numFmtId="0" fontId="52" fillId="0" borderId="0" xfId="0" applyFont="1" applyAlignment="1">
      <alignment horizontal="justify"/>
    </xf>
    <xf numFmtId="0" fontId="52" fillId="0" borderId="0" xfId="0" applyFont="1" applyAlignment="1">
      <alignment vertical="center"/>
    </xf>
    <xf numFmtId="0" fontId="52" fillId="0" borderId="0" xfId="0" applyFont="1" applyBorder="1" applyAlignment="1">
      <alignment vertical="center" wrapText="1"/>
    </xf>
    <xf numFmtId="0" fontId="52" fillId="0" borderId="0" xfId="0" applyFont="1" applyBorder="1" applyAlignment="1">
      <alignment horizontal="justify" vertical="center" wrapText="1"/>
    </xf>
    <xf numFmtId="0" fontId="54" fillId="0" borderId="0" xfId="0" applyFont="1" applyBorder="1" applyAlignment="1">
      <alignment vertical="center" wrapText="1"/>
    </xf>
    <xf numFmtId="0" fontId="52" fillId="0" borderId="0" xfId="0" applyFont="1" applyBorder="1" applyAlignment="1">
      <alignment vertical="center"/>
    </xf>
    <xf numFmtId="0" fontId="52" fillId="0" borderId="0" xfId="0" applyFont="1" applyBorder="1" applyAlignment="1">
      <alignment horizontal="justify" vertical="center"/>
    </xf>
    <xf numFmtId="0" fontId="52" fillId="0" borderId="0" xfId="0" applyFont="1" applyBorder="1" applyAlignment="1">
      <alignment horizontal="left" vertical="center"/>
    </xf>
    <xf numFmtId="0" fontId="51" fillId="19" borderId="39" xfId="0" applyFont="1" applyFill="1" applyBorder="1" applyAlignment="1">
      <alignment horizontal="center" vertical="center" wrapText="1"/>
    </xf>
    <xf numFmtId="0" fontId="52" fillId="0" borderId="0" xfId="0" applyFont="1" applyAlignment="1">
      <alignment vertical="center" wrapText="1"/>
    </xf>
    <xf numFmtId="0" fontId="52" fillId="0" borderId="0" xfId="0" applyFont="1" applyAlignment="1">
      <alignment wrapText="1"/>
    </xf>
    <xf numFmtId="164" fontId="0" fillId="0" borderId="1" xfId="9" applyFont="1" applyBorder="1"/>
    <xf numFmtId="0" fontId="0" fillId="0" borderId="6" xfId="0" applyBorder="1"/>
    <xf numFmtId="164" fontId="0" fillId="0" borderId="0" xfId="9" applyFont="1" applyBorder="1"/>
    <xf numFmtId="164" fontId="2" fillId="7" borderId="31" xfId="9" applyFont="1" applyFill="1" applyBorder="1" applyAlignment="1">
      <alignment horizontal="center"/>
    </xf>
    <xf numFmtId="164" fontId="2" fillId="7" borderId="6" xfId="9" applyFont="1" applyFill="1" applyBorder="1" applyAlignment="1">
      <alignment horizontal="center"/>
    </xf>
    <xf numFmtId="164" fontId="2" fillId="7" borderId="5" xfId="9" applyFont="1" applyFill="1" applyBorder="1" applyAlignment="1">
      <alignment horizontal="center" vertical="center"/>
    </xf>
    <xf numFmtId="164" fontId="2" fillId="7" borderId="1" xfId="9" applyFont="1" applyFill="1" applyBorder="1" applyAlignment="1">
      <alignment horizontal="center" vertical="center"/>
    </xf>
    <xf numFmtId="164" fontId="2" fillId="7" borderId="27" xfId="9" applyFont="1" applyFill="1" applyBorder="1" applyAlignment="1">
      <alignment horizontal="center" vertical="center"/>
    </xf>
    <xf numFmtId="164" fontId="2" fillId="14" borderId="5" xfId="0" applyNumberFormat="1" applyFont="1" applyFill="1" applyBorder="1" applyAlignment="1">
      <alignment horizontal="center" vertical="center"/>
    </xf>
    <xf numFmtId="0" fontId="2" fillId="20" borderId="23" xfId="0" applyFont="1" applyFill="1" applyBorder="1" applyAlignment="1"/>
    <xf numFmtId="0" fontId="2" fillId="20" borderId="24" xfId="0" applyFont="1" applyFill="1" applyBorder="1" applyAlignment="1"/>
    <xf numFmtId="164" fontId="0" fillId="0" borderId="6" xfId="9" applyFont="1" applyBorder="1"/>
    <xf numFmtId="166" fontId="55" fillId="17" borderId="26" xfId="2" applyFont="1" applyFill="1" applyBorder="1" applyAlignment="1"/>
    <xf numFmtId="164" fontId="4" fillId="17" borderId="26" xfId="9" applyFont="1" applyFill="1" applyBorder="1"/>
    <xf numFmtId="164" fontId="34" fillId="17" borderId="1" xfId="2" applyNumberFormat="1" applyFont="1" applyFill="1" applyBorder="1" applyAlignment="1">
      <alignment horizontal="center" vertical="center"/>
    </xf>
    <xf numFmtId="0" fontId="3" fillId="0" borderId="39" xfId="0" applyFont="1" applyBorder="1" applyAlignment="1" applyProtection="1">
      <alignment horizontal="left" wrapText="1"/>
    </xf>
    <xf numFmtId="0" fontId="3" fillId="0" borderId="0" xfId="0" applyFont="1" applyBorder="1" applyAlignment="1" applyProtection="1">
      <alignment horizontal="left" wrapText="1"/>
    </xf>
    <xf numFmtId="167" fontId="3" fillId="0" borderId="0" xfId="1" applyFont="1" applyProtection="1"/>
    <xf numFmtId="0" fontId="3" fillId="0" borderId="0" xfId="0" applyFont="1" applyFill="1" applyProtection="1"/>
    <xf numFmtId="0" fontId="46"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52" fillId="0" borderId="0" xfId="0" applyFont="1" applyBorder="1" applyAlignment="1">
      <alignment horizontal="center" vertical="center" wrapText="1"/>
    </xf>
    <xf numFmtId="0" fontId="52" fillId="0" borderId="0" xfId="0" applyFont="1" applyAlignment="1">
      <alignment horizontal="center"/>
    </xf>
    <xf numFmtId="0" fontId="52" fillId="0" borderId="0" xfId="0" applyFont="1" applyAlignment="1">
      <alignment horizontal="center" vertical="center" wrapText="1"/>
    </xf>
    <xf numFmtId="4" fontId="3" fillId="0" borderId="0" xfId="0" applyNumberFormat="1" applyFont="1" applyAlignment="1" applyProtection="1">
      <alignment horizontal="center" vertical="center"/>
      <protection locked="0"/>
    </xf>
    <xf numFmtId="4" fontId="8" fillId="5" borderId="7" xfId="1" applyNumberFormat="1" applyFont="1" applyFill="1" applyBorder="1" applyAlignment="1" applyProtection="1">
      <alignment horizontal="center" vertical="center" wrapText="1"/>
      <protection locked="0"/>
    </xf>
    <xf numFmtId="167" fontId="3" fillId="0" borderId="1" xfId="1" applyFont="1" applyBorder="1" applyAlignment="1" applyProtection="1">
      <alignment horizontal="center" vertical="center" wrapText="1"/>
      <protection locked="0"/>
    </xf>
    <xf numFmtId="0" fontId="3" fillId="0" borderId="1" xfId="0" applyFont="1" applyBorder="1" applyAlignment="1" applyProtection="1">
      <alignment horizontal="right" vertical="center" wrapText="1"/>
      <protection locked="0"/>
    </xf>
    <xf numFmtId="4" fontId="3" fillId="18" borderId="1" xfId="0" applyNumberFormat="1" applyFont="1" applyFill="1" applyBorder="1" applyAlignment="1" applyProtection="1">
      <alignment horizontal="center" vertical="center" wrapText="1"/>
    </xf>
    <xf numFmtId="0" fontId="19" fillId="7" borderId="23" xfId="4"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3" fillId="0" borderId="6" xfId="0" applyFont="1" applyBorder="1" applyAlignment="1" applyProtection="1">
      <alignment vertical="center"/>
    </xf>
    <xf numFmtId="49" fontId="3" fillId="0" borderId="6" xfId="0" applyNumberFormat="1" applyFont="1" applyBorder="1" applyAlignment="1" applyProtection="1">
      <alignment vertical="center" wrapText="1"/>
    </xf>
    <xf numFmtId="0" fontId="3" fillId="0" borderId="1" xfId="0" applyFont="1" applyBorder="1" applyAlignment="1" applyProtection="1">
      <alignment vertical="center"/>
    </xf>
    <xf numFmtId="49" fontId="3" fillId="0" borderId="1" xfId="0" applyNumberFormat="1" applyFont="1" applyBorder="1" applyAlignment="1" applyProtection="1">
      <alignment vertical="center" wrapText="1"/>
    </xf>
    <xf numFmtId="0" fontId="3" fillId="0" borderId="1" xfId="0" applyFont="1" applyFill="1" applyBorder="1" applyProtection="1"/>
    <xf numFmtId="0" fontId="46" fillId="0" borderId="1" xfId="0" applyFont="1" applyBorder="1" applyAlignment="1">
      <alignment vertical="center" wrapText="1"/>
    </xf>
    <xf numFmtId="0" fontId="3" fillId="0" borderId="5" xfId="0" applyFont="1" applyFill="1" applyBorder="1" applyAlignment="1" applyProtection="1">
      <alignment horizontal="center" vertical="center"/>
    </xf>
    <xf numFmtId="0" fontId="59" fillId="10" borderId="0" xfId="4" applyFont="1" applyFill="1" applyAlignment="1" applyProtection="1">
      <alignment vertical="center" wrapText="1"/>
    </xf>
    <xf numFmtId="164" fontId="9" fillId="3" borderId="0" xfId="0" applyNumberFormat="1" applyFont="1" applyFill="1" applyBorder="1" applyAlignment="1" applyProtection="1">
      <alignment horizontal="center" vertical="center"/>
      <protection locked="0"/>
    </xf>
    <xf numFmtId="0" fontId="2" fillId="0" borderId="24" xfId="0" applyFont="1" applyBorder="1" applyAlignment="1">
      <alignment horizontal="center"/>
    </xf>
    <xf numFmtId="0" fontId="5" fillId="0" borderId="1" xfId="0" applyFont="1" applyBorder="1" applyAlignment="1" applyProtection="1">
      <alignment horizontal="right" vertical="center" wrapText="1"/>
      <protection locked="0"/>
    </xf>
    <xf numFmtId="4" fontId="5" fillId="18" borderId="1" xfId="0" applyNumberFormat="1" applyFont="1" applyFill="1" applyBorder="1" applyAlignment="1" applyProtection="1">
      <alignment horizontal="center" vertical="center" wrapText="1"/>
    </xf>
    <xf numFmtId="0" fontId="3" fillId="21" borderId="1" xfId="0" applyFont="1" applyFill="1" applyBorder="1" applyAlignment="1" applyProtection="1">
      <alignment horizontal="center" vertical="center" wrapText="1"/>
      <protection locked="0"/>
    </xf>
    <xf numFmtId="0" fontId="3" fillId="22" borderId="1" xfId="0" applyFont="1" applyFill="1" applyBorder="1" applyAlignment="1" applyProtection="1">
      <alignment horizontal="center" vertical="center" wrapText="1"/>
      <protection locked="0"/>
    </xf>
    <xf numFmtId="0" fontId="60" fillId="0" borderId="0" xfId="0" applyFont="1" applyAlignment="1">
      <alignment vertical="center" wrapText="1"/>
    </xf>
    <xf numFmtId="0" fontId="60" fillId="0" borderId="0" xfId="0" applyFont="1" applyFill="1" applyAlignment="1">
      <alignment vertical="center" wrapText="1"/>
    </xf>
    <xf numFmtId="165" fontId="60" fillId="0" borderId="0" xfId="0" applyNumberFormat="1" applyFont="1" applyFill="1" applyAlignment="1">
      <alignment vertical="center" wrapText="1"/>
    </xf>
    <xf numFmtId="0" fontId="60" fillId="0" borderId="0" xfId="0" applyFont="1" applyFill="1" applyAlignment="1">
      <alignment horizontal="center" vertical="center" wrapText="1"/>
    </xf>
    <xf numFmtId="0" fontId="61" fillId="0" borderId="0" xfId="0" applyFont="1" applyFill="1" applyAlignment="1">
      <alignment vertical="center" wrapText="1"/>
    </xf>
    <xf numFmtId="0" fontId="61" fillId="0" borderId="0" xfId="0" applyFont="1" applyAlignment="1">
      <alignment vertical="center" wrapText="1"/>
    </xf>
    <xf numFmtId="165" fontId="60" fillId="0" borderId="0" xfId="0" applyNumberFormat="1" applyFont="1" applyAlignment="1">
      <alignment vertical="center" wrapText="1"/>
    </xf>
    <xf numFmtId="0" fontId="61" fillId="0" borderId="49" xfId="0" applyFont="1" applyFill="1" applyBorder="1" applyAlignment="1">
      <alignment horizontal="center" vertical="center" wrapText="1"/>
    </xf>
    <xf numFmtId="0" fontId="61" fillId="0" borderId="50" xfId="0" applyFont="1" applyFill="1" applyBorder="1" applyAlignment="1">
      <alignment horizontal="center" vertical="center" wrapText="1"/>
    </xf>
    <xf numFmtId="165" fontId="61" fillId="0" borderId="53" xfId="9" applyNumberFormat="1" applyFont="1" applyFill="1" applyBorder="1" applyAlignment="1">
      <alignment horizontal="center" vertical="center" wrapText="1"/>
    </xf>
    <xf numFmtId="0" fontId="61" fillId="0" borderId="28" xfId="0" applyFont="1" applyFill="1" applyBorder="1" applyAlignment="1">
      <alignment horizontal="center" vertical="center" wrapText="1"/>
    </xf>
    <xf numFmtId="4" fontId="61" fillId="0" borderId="50" xfId="9" applyNumberFormat="1" applyFont="1" applyFill="1" applyBorder="1" applyAlignment="1">
      <alignment horizontal="center" vertical="center" wrapText="1"/>
    </xf>
    <xf numFmtId="165" fontId="61" fillId="0" borderId="53"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0" fillId="0" borderId="17" xfId="0" applyFont="1" applyBorder="1" applyAlignment="1">
      <alignment vertical="center" wrapText="1"/>
    </xf>
    <xf numFmtId="0" fontId="60" fillId="0" borderId="41" xfId="0" applyFont="1" applyFill="1" applyBorder="1" applyAlignment="1">
      <alignment vertical="center" wrapText="1"/>
    </xf>
    <xf numFmtId="0" fontId="60" fillId="0" borderId="42" xfId="0" applyFont="1" applyFill="1" applyBorder="1" applyAlignment="1">
      <alignment vertical="center" wrapText="1"/>
    </xf>
    <xf numFmtId="0" fontId="60" fillId="21" borderId="42" xfId="0" applyFont="1" applyFill="1" applyBorder="1" applyAlignment="1">
      <alignment horizontal="center" vertical="center" wrapText="1"/>
    </xf>
    <xf numFmtId="165" fontId="60" fillId="21" borderId="43" xfId="9" applyNumberFormat="1" applyFont="1" applyFill="1" applyBorder="1" applyAlignment="1">
      <alignment horizontal="center" vertical="center" wrapText="1"/>
    </xf>
    <xf numFmtId="0" fontId="60" fillId="21" borderId="42" xfId="0" applyFont="1" applyFill="1" applyBorder="1" applyAlignment="1">
      <alignment vertical="center" wrapText="1"/>
    </xf>
    <xf numFmtId="0" fontId="60" fillId="0" borderId="54" xfId="0" applyFont="1" applyFill="1" applyBorder="1" applyAlignment="1">
      <alignment vertical="center" wrapText="1"/>
    </xf>
    <xf numFmtId="0" fontId="60" fillId="0" borderId="7" xfId="0" applyFont="1" applyFill="1" applyBorder="1" applyAlignment="1">
      <alignment vertical="center" wrapText="1"/>
    </xf>
    <xf numFmtId="0" fontId="60" fillId="21" borderId="1" xfId="0" applyFont="1" applyFill="1" applyBorder="1" applyAlignment="1">
      <alignment horizontal="center" vertical="center" wrapText="1"/>
    </xf>
    <xf numFmtId="165" fontId="60" fillId="21" borderId="44" xfId="9" applyNumberFormat="1" applyFont="1" applyFill="1" applyBorder="1" applyAlignment="1">
      <alignment horizontal="center" vertical="center" wrapText="1"/>
    </xf>
    <xf numFmtId="0" fontId="60" fillId="0" borderId="55" xfId="0" applyFont="1" applyFill="1" applyBorder="1" applyAlignment="1">
      <alignment vertical="center" wrapText="1"/>
    </xf>
    <xf numFmtId="0" fontId="60" fillId="0" borderId="2" xfId="0" applyFont="1" applyFill="1" applyBorder="1" applyAlignment="1">
      <alignment vertical="center" wrapText="1"/>
    </xf>
    <xf numFmtId="0" fontId="60" fillId="21" borderId="2" xfId="0" applyFont="1" applyFill="1" applyBorder="1" applyAlignment="1">
      <alignment vertical="center" wrapText="1"/>
    </xf>
    <xf numFmtId="0" fontId="60" fillId="0" borderId="54"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applyFont="1" applyFill="1" applyBorder="1" applyAlignment="1" applyProtection="1">
      <alignment horizontal="center" vertical="center" wrapText="1"/>
      <protection locked="0"/>
    </xf>
    <xf numFmtId="0" fontId="60" fillId="0" borderId="1" xfId="0" applyFont="1" applyBorder="1" applyAlignment="1" applyProtection="1">
      <alignment horizontal="center" vertical="center" wrapText="1"/>
      <protection locked="0"/>
    </xf>
    <xf numFmtId="0" fontId="60" fillId="0" borderId="40" xfId="0" applyFont="1" applyFill="1" applyBorder="1" applyAlignment="1">
      <alignment horizontal="center" vertical="center" wrapText="1"/>
    </xf>
    <xf numFmtId="0" fontId="60" fillId="0" borderId="56" xfId="0" applyFont="1" applyFill="1" applyBorder="1" applyAlignment="1">
      <alignment vertical="center" wrapText="1"/>
    </xf>
    <xf numFmtId="0" fontId="60" fillId="0" borderId="6" xfId="0" applyFont="1" applyFill="1" applyBorder="1" applyAlignment="1">
      <alignment vertical="center" wrapText="1"/>
    </xf>
    <xf numFmtId="0" fontId="60" fillId="21" borderId="6" xfId="0" applyFont="1" applyFill="1" applyBorder="1" applyAlignment="1">
      <alignment vertical="center" wrapText="1"/>
    </xf>
    <xf numFmtId="165" fontId="60" fillId="21" borderId="44" xfId="9" applyNumberFormat="1" applyFont="1" applyFill="1" applyBorder="1" applyAlignment="1">
      <alignment vertical="center" wrapText="1"/>
    </xf>
    <xf numFmtId="165" fontId="60" fillId="21" borderId="57" xfId="9" applyNumberFormat="1" applyFont="1" applyFill="1" applyBorder="1" applyAlignment="1">
      <alignment vertical="center" wrapText="1"/>
    </xf>
    <xf numFmtId="0" fontId="60" fillId="0" borderId="1" xfId="0" applyFont="1" applyBorder="1" applyAlignment="1" applyProtection="1">
      <alignment horizontal="center" vertical="center" wrapText="1"/>
    </xf>
    <xf numFmtId="165" fontId="60" fillId="12" borderId="44" xfId="9" applyNumberFormat="1" applyFont="1" applyFill="1" applyBorder="1" applyAlignment="1">
      <alignment horizontal="center" vertical="center" wrapText="1"/>
    </xf>
    <xf numFmtId="0" fontId="60" fillId="22" borderId="1" xfId="0" applyFont="1" applyFill="1" applyBorder="1" applyAlignment="1">
      <alignment horizontal="center" vertical="center" wrapText="1"/>
    </xf>
    <xf numFmtId="165" fontId="60" fillId="22" borderId="44" xfId="9" applyNumberFormat="1" applyFont="1" applyFill="1" applyBorder="1" applyAlignment="1">
      <alignment horizontal="center" vertical="center" wrapText="1"/>
    </xf>
    <xf numFmtId="0" fontId="60" fillId="21" borderId="6" xfId="0" applyFont="1" applyFill="1" applyBorder="1" applyAlignment="1">
      <alignment horizontal="center" vertical="center" wrapText="1"/>
    </xf>
    <xf numFmtId="165" fontId="60" fillId="21" borderId="58" xfId="9" applyNumberFormat="1" applyFont="1" applyFill="1" applyBorder="1" applyAlignment="1">
      <alignment vertical="center" wrapText="1"/>
    </xf>
    <xf numFmtId="0" fontId="60" fillId="22" borderId="6" xfId="0" applyFont="1" applyFill="1" applyBorder="1" applyAlignment="1">
      <alignment horizontal="center" vertical="center" wrapText="1"/>
    </xf>
    <xf numFmtId="165" fontId="60" fillId="22" borderId="58" xfId="9" applyNumberFormat="1" applyFont="1" applyFill="1" applyBorder="1" applyAlignment="1">
      <alignment vertical="center" wrapText="1"/>
    </xf>
    <xf numFmtId="0" fontId="60" fillId="0" borderId="6" xfId="0" applyFont="1" applyFill="1" applyBorder="1" applyAlignment="1">
      <alignment horizontal="center" vertical="center" wrapText="1"/>
    </xf>
    <xf numFmtId="165" fontId="60" fillId="12" borderId="58" xfId="9" applyNumberFormat="1" applyFont="1" applyFill="1" applyBorder="1" applyAlignment="1">
      <alignment vertical="center" wrapText="1"/>
    </xf>
    <xf numFmtId="0" fontId="60" fillId="0" borderId="59" xfId="0" applyFont="1" applyFill="1" applyBorder="1" applyAlignment="1">
      <alignment horizontal="center" vertical="center" wrapText="1"/>
    </xf>
    <xf numFmtId="0" fontId="60" fillId="0" borderId="46" xfId="0" applyFont="1" applyFill="1" applyBorder="1" applyAlignment="1">
      <alignment horizontal="center" vertical="center" wrapText="1"/>
    </xf>
    <xf numFmtId="0" fontId="60" fillId="21" borderId="46" xfId="0" applyFont="1" applyFill="1" applyBorder="1" applyAlignment="1">
      <alignment horizontal="center" vertical="center" wrapText="1"/>
    </xf>
    <xf numFmtId="165" fontId="60" fillId="21" borderId="47" xfId="9" applyNumberFormat="1" applyFont="1" applyFill="1" applyBorder="1" applyAlignment="1">
      <alignment horizontal="center" vertical="center" wrapText="1"/>
    </xf>
    <xf numFmtId="165" fontId="62" fillId="23" borderId="60" xfId="9" applyNumberFormat="1" applyFont="1" applyFill="1" applyBorder="1" applyAlignment="1">
      <alignment vertical="center" wrapText="1"/>
    </xf>
    <xf numFmtId="165" fontId="62" fillId="9" borderId="60" xfId="9" applyNumberFormat="1" applyFont="1" applyFill="1" applyBorder="1" applyAlignment="1">
      <alignment vertical="center" wrapText="1"/>
    </xf>
    <xf numFmtId="0" fontId="60" fillId="0" borderId="0" xfId="0" applyFont="1" applyAlignment="1">
      <alignment horizontal="center" vertical="center" wrapText="1"/>
    </xf>
    <xf numFmtId="0" fontId="2" fillId="0" borderId="26" xfId="0" applyFont="1" applyBorder="1" applyAlignment="1">
      <alignment horizontal="center"/>
    </xf>
    <xf numFmtId="0" fontId="2" fillId="11" borderId="38" xfId="0" applyFont="1" applyFill="1" applyBorder="1" applyAlignment="1">
      <alignment horizontal="center" vertical="center" wrapText="1"/>
    </xf>
    <xf numFmtId="164" fontId="1" fillId="3" borderId="17" xfId="9" applyNumberFormat="1" applyFont="1" applyFill="1" applyBorder="1" applyAlignment="1">
      <alignment horizontal="center" vertical="center"/>
    </xf>
    <xf numFmtId="0" fontId="0" fillId="0" borderId="38" xfId="0" applyBorder="1" applyAlignment="1">
      <alignment horizontal="left" vertical="center"/>
    </xf>
    <xf numFmtId="0" fontId="2" fillId="22" borderId="61" xfId="0" applyFont="1" applyFill="1" applyBorder="1" applyAlignment="1">
      <alignment horizontal="center" vertical="center" wrapText="1"/>
    </xf>
    <xf numFmtId="0" fontId="0" fillId="0" borderId="61" xfId="0" applyBorder="1" applyAlignment="1">
      <alignment horizontal="left" vertical="center"/>
    </xf>
    <xf numFmtId="0" fontId="2" fillId="21" borderId="61" xfId="0" applyFont="1" applyFill="1" applyBorder="1" applyAlignment="1">
      <alignment horizontal="center" vertical="center" wrapText="1"/>
    </xf>
    <xf numFmtId="0" fontId="2" fillId="12" borderId="61" xfId="0" applyFont="1" applyFill="1" applyBorder="1" applyAlignment="1">
      <alignment horizontal="center" vertical="center"/>
    </xf>
    <xf numFmtId="0" fontId="2" fillId="3" borderId="62" xfId="0" applyFont="1" applyFill="1" applyBorder="1" applyAlignment="1">
      <alignment horizontal="center" vertical="center"/>
    </xf>
    <xf numFmtId="164" fontId="2" fillId="3" borderId="14" xfId="9" applyFont="1" applyFill="1" applyBorder="1" applyAlignment="1">
      <alignment horizontal="center" vertical="center"/>
    </xf>
    <xf numFmtId="0" fontId="0" fillId="0" borderId="62" xfId="0" applyBorder="1" applyAlignment="1">
      <alignment horizontal="left" vertical="center" wrapText="1"/>
    </xf>
    <xf numFmtId="0" fontId="2" fillId="0" borderId="26" xfId="0" applyFont="1" applyBorder="1" applyAlignment="1">
      <alignment horizontal="left" vertical="center"/>
    </xf>
    <xf numFmtId="14" fontId="64" fillId="0" borderId="0" xfId="0" applyNumberFormat="1" applyFont="1" applyFill="1" applyBorder="1" applyAlignment="1">
      <alignment horizontal="right" vertical="center"/>
    </xf>
    <xf numFmtId="14" fontId="65" fillId="0" borderId="0" xfId="0" applyNumberFormat="1" applyFont="1" applyFill="1" applyBorder="1" applyAlignment="1">
      <alignment horizontal="left" vertical="center"/>
    </xf>
    <xf numFmtId="0" fontId="66" fillId="0" borderId="0" xfId="0" applyFont="1"/>
    <xf numFmtId="0" fontId="67" fillId="0" borderId="36" xfId="0" applyFont="1" applyBorder="1" applyAlignment="1">
      <alignment horizontal="center" wrapText="1"/>
    </xf>
    <xf numFmtId="0" fontId="66" fillId="0" borderId="0" xfId="0" applyFont="1" applyAlignment="1">
      <alignment horizontal="center"/>
    </xf>
    <xf numFmtId="0" fontId="67" fillId="0" borderId="37" xfId="0" applyFont="1" applyBorder="1" applyAlignment="1">
      <alignment horizontal="center" wrapText="1"/>
    </xf>
    <xf numFmtId="0" fontId="67" fillId="0" borderId="48" xfId="0" applyFont="1" applyBorder="1" applyAlignment="1">
      <alignment horizontal="center"/>
    </xf>
    <xf numFmtId="0" fontId="67" fillId="0" borderId="2" xfId="0" applyFont="1" applyBorder="1" applyAlignment="1">
      <alignment horizontal="center"/>
    </xf>
    <xf numFmtId="0" fontId="67" fillId="0" borderId="27" xfId="0" applyFont="1" applyBorder="1" applyAlignment="1">
      <alignment vertical="center"/>
    </xf>
    <xf numFmtId="166" fontId="66" fillId="0" borderId="5" xfId="2" applyFont="1" applyBorder="1"/>
    <xf numFmtId="166" fontId="66" fillId="0" borderId="1" xfId="2" applyFont="1" applyBorder="1"/>
    <xf numFmtId="0" fontId="67" fillId="0" borderId="31" xfId="0" applyFont="1" applyBorder="1" applyAlignment="1">
      <alignment vertical="center"/>
    </xf>
    <xf numFmtId="166" fontId="66" fillId="0" borderId="6" xfId="2" applyFont="1" applyBorder="1"/>
    <xf numFmtId="169" fontId="67" fillId="0" borderId="49" xfId="0" applyNumberFormat="1" applyFont="1" applyBorder="1" applyAlignment="1">
      <alignment horizontal="center" vertical="center"/>
    </xf>
    <xf numFmtId="169" fontId="67" fillId="0" borderId="50" xfId="0" applyNumberFormat="1" applyFont="1" applyBorder="1" applyAlignment="1">
      <alignment horizontal="center" vertical="center"/>
    </xf>
    <xf numFmtId="0" fontId="67" fillId="0" borderId="50" xfId="0" applyFont="1" applyBorder="1"/>
    <xf numFmtId="166" fontId="67" fillId="0" borderId="50" xfId="2" applyFont="1" applyBorder="1"/>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2" fillId="0" borderId="24" xfId="0" applyFont="1" applyBorder="1" applyAlignment="1">
      <alignment horizontal="center"/>
    </xf>
    <xf numFmtId="0" fontId="60" fillId="0" borderId="1" xfId="0" applyFont="1" applyFill="1" applyBorder="1" applyAlignment="1">
      <alignment horizontal="center" vertical="center" wrapText="1"/>
    </xf>
    <xf numFmtId="4" fontId="3" fillId="12" borderId="0" xfId="0" applyNumberFormat="1" applyFont="1" applyFill="1" applyAlignment="1" applyProtection="1">
      <alignment horizontal="center" vertical="center"/>
      <protection locked="0"/>
    </xf>
    <xf numFmtId="0" fontId="3" fillId="11" borderId="0" xfId="0" applyFont="1" applyFill="1" applyAlignment="1" applyProtection="1">
      <alignment horizontal="center" vertical="center"/>
      <protection locked="0"/>
    </xf>
    <xf numFmtId="0" fontId="0" fillId="0" borderId="0" xfId="0" applyNumberFormat="1"/>
    <xf numFmtId="167" fontId="3" fillId="0" borderId="0" xfId="1" applyFont="1" applyBorder="1" applyAlignment="1" applyProtection="1">
      <alignment horizontal="center" vertical="center"/>
      <protection locked="0"/>
    </xf>
    <xf numFmtId="0" fontId="20" fillId="3" borderId="3" xfId="4" applyFont="1" applyFill="1" applyBorder="1" applyAlignment="1" applyProtection="1">
      <alignment horizontal="center" vertical="center"/>
      <protection locked="0"/>
    </xf>
    <xf numFmtId="0" fontId="20" fillId="3" borderId="4" xfId="4" applyFont="1" applyFill="1" applyBorder="1" applyAlignment="1" applyProtection="1">
      <alignment horizontal="center" vertical="center"/>
      <protection locked="0"/>
    </xf>
    <xf numFmtId="0" fontId="20" fillId="3" borderId="13" xfId="4"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13" fillId="6" borderId="5" xfId="0" applyFont="1" applyFill="1" applyBorder="1" applyAlignment="1" applyProtection="1">
      <alignment horizontal="center" vertical="center"/>
      <protection locked="0"/>
    </xf>
    <xf numFmtId="1" fontId="20" fillId="3" borderId="3" xfId="4" applyNumberFormat="1" applyFont="1" applyFill="1" applyBorder="1" applyAlignment="1" applyProtection="1">
      <alignment horizontal="center" vertical="center"/>
      <protection locked="0"/>
    </xf>
    <xf numFmtId="1" fontId="20" fillId="3" borderId="4" xfId="4" applyNumberFormat="1" applyFont="1" applyFill="1" applyBorder="1" applyAlignment="1" applyProtection="1">
      <alignment horizontal="center" vertical="center"/>
      <protection locked="0"/>
    </xf>
    <xf numFmtId="1" fontId="20" fillId="3" borderId="13" xfId="4" applyNumberFormat="1" applyFont="1" applyFill="1" applyBorder="1" applyAlignment="1" applyProtection="1">
      <alignment horizontal="center" vertical="center"/>
      <protection locked="0"/>
    </xf>
    <xf numFmtId="0" fontId="20" fillId="3" borderId="14" xfId="4" applyFont="1" applyFill="1" applyBorder="1" applyAlignment="1" applyProtection="1">
      <alignment horizontal="center" vertical="center"/>
      <protection locked="0"/>
    </xf>
    <xf numFmtId="0" fontId="20" fillId="3" borderId="15" xfId="4" applyFont="1" applyFill="1" applyBorder="1" applyAlignment="1" applyProtection="1">
      <alignment horizontal="center" vertical="center"/>
      <protection locked="0"/>
    </xf>
    <xf numFmtId="0" fontId="20" fillId="3" borderId="1" xfId="4" applyFont="1" applyFill="1" applyBorder="1" applyAlignment="1" applyProtection="1">
      <alignment horizontal="center" vertical="center"/>
      <protection locked="0"/>
    </xf>
    <xf numFmtId="0" fontId="19" fillId="7" borderId="23" xfId="4" applyFont="1" applyFill="1" applyBorder="1" applyAlignment="1" applyProtection="1">
      <alignment horizontal="center" vertical="center"/>
      <protection locked="0"/>
    </xf>
    <xf numFmtId="0" fontId="19" fillId="7" borderId="24" xfId="4" applyFont="1" applyFill="1" applyBorder="1" applyAlignment="1" applyProtection="1">
      <alignment horizontal="center" vertical="center"/>
      <protection locked="0"/>
    </xf>
    <xf numFmtId="0" fontId="19" fillId="7" borderId="25" xfId="4" applyFont="1" applyFill="1" applyBorder="1" applyAlignment="1" applyProtection="1">
      <alignment horizontal="center" vertical="center"/>
      <protection locked="0"/>
    </xf>
    <xf numFmtId="0" fontId="21" fillId="3" borderId="1" xfId="4" applyFont="1" applyFill="1" applyBorder="1" applyAlignment="1" applyProtection="1">
      <alignment horizontal="left" vertical="center" wrapText="1"/>
    </xf>
    <xf numFmtId="0" fontId="21" fillId="0" borderId="0" xfId="4" applyFont="1" applyFill="1" applyBorder="1" applyAlignment="1" applyProtection="1">
      <alignment horizontal="center"/>
      <protection locked="0"/>
    </xf>
    <xf numFmtId="0" fontId="21" fillId="0" borderId="12" xfId="4" applyFont="1" applyFill="1" applyBorder="1" applyAlignment="1" applyProtection="1">
      <alignment horizontal="center"/>
      <protection locked="0"/>
    </xf>
    <xf numFmtId="164" fontId="25" fillId="8" borderId="3" xfId="0" applyNumberFormat="1" applyFont="1" applyFill="1" applyBorder="1" applyAlignment="1" applyProtection="1">
      <alignment horizontal="center" vertical="center"/>
      <protection locked="0"/>
    </xf>
    <xf numFmtId="164" fontId="25" fillId="8" borderId="4" xfId="0" applyNumberFormat="1" applyFont="1" applyFill="1" applyBorder="1" applyAlignment="1" applyProtection="1">
      <alignment horizontal="center" vertical="center"/>
      <protection locked="0"/>
    </xf>
    <xf numFmtId="164" fontId="25" fillId="8" borderId="5"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41" fillId="3" borderId="0" xfId="0" applyFont="1" applyFill="1" applyBorder="1" applyAlignment="1">
      <alignment horizontal="left" vertical="center" wrapText="1"/>
    </xf>
    <xf numFmtId="0" fontId="2" fillId="7" borderId="41" xfId="0" applyFont="1" applyFill="1" applyBorder="1" applyAlignment="1">
      <alignment horizontal="center"/>
    </xf>
    <xf numFmtId="0" fontId="2" fillId="7" borderId="42" xfId="0" applyFont="1" applyFill="1" applyBorder="1" applyAlignment="1">
      <alignment horizontal="center"/>
    </xf>
    <xf numFmtId="0" fontId="2" fillId="7" borderId="43" xfId="0" applyFont="1" applyFill="1" applyBorder="1" applyAlignment="1">
      <alignment horizontal="center"/>
    </xf>
    <xf numFmtId="0" fontId="2" fillId="7" borderId="40"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44"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14" borderId="45" xfId="0" applyFont="1" applyFill="1" applyBorder="1" applyAlignment="1">
      <alignment horizontal="center" vertical="center"/>
    </xf>
    <xf numFmtId="0" fontId="2" fillId="14" borderId="46" xfId="0" applyFont="1" applyFill="1" applyBorder="1" applyAlignment="1">
      <alignment horizontal="center" vertical="center"/>
    </xf>
    <xf numFmtId="0" fontId="2" fillId="14" borderId="47" xfId="0" applyFont="1" applyFill="1" applyBorder="1" applyAlignment="1">
      <alignment horizontal="center" vertical="center"/>
    </xf>
    <xf numFmtId="0" fontId="14" fillId="3" borderId="0" xfId="4" applyFill="1" applyAlignment="1" applyProtection="1">
      <alignment horizontal="center"/>
      <protection locked="0"/>
    </xf>
    <xf numFmtId="0" fontId="37" fillId="3" borderId="17" xfId="6" applyFont="1" applyFill="1" applyBorder="1" applyAlignment="1">
      <alignment horizontal="center" vertical="center" wrapText="1"/>
    </xf>
    <xf numFmtId="0" fontId="37" fillId="3" borderId="27" xfId="6" applyFont="1" applyFill="1" applyBorder="1" applyAlignment="1">
      <alignment horizontal="center" vertical="center" wrapText="1"/>
    </xf>
    <xf numFmtId="0" fontId="2" fillId="7" borderId="3" xfId="6" applyFont="1" applyFill="1" applyBorder="1" applyAlignment="1">
      <alignment horizontal="center"/>
    </xf>
    <xf numFmtId="0" fontId="2" fillId="7" borderId="4" xfId="6" applyFont="1" applyFill="1" applyBorder="1" applyAlignment="1">
      <alignment horizontal="center"/>
    </xf>
    <xf numFmtId="0" fontId="2" fillId="7" borderId="5" xfId="6" applyFont="1" applyFill="1" applyBorder="1" applyAlignment="1">
      <alignment horizontal="center"/>
    </xf>
    <xf numFmtId="0" fontId="38" fillId="0" borderId="1" xfId="6" applyFont="1" applyBorder="1" applyAlignment="1">
      <alignment horizontal="center" vertical="center" wrapText="1"/>
    </xf>
    <xf numFmtId="0" fontId="31" fillId="10" borderId="0" xfId="4" applyFont="1" applyFill="1" applyAlignment="1" applyProtection="1">
      <alignment horizontal="center" wrapText="1"/>
    </xf>
    <xf numFmtId="0" fontId="30" fillId="3" borderId="0" xfId="4" applyFont="1" applyFill="1" applyAlignment="1" applyProtection="1">
      <alignment horizontal="center" vertical="center" wrapText="1"/>
    </xf>
    <xf numFmtId="0" fontId="28" fillId="3" borderId="0" xfId="4" applyFont="1" applyFill="1" applyAlignment="1" applyProtection="1">
      <alignment horizontal="center"/>
      <protection locked="0"/>
    </xf>
    <xf numFmtId="0" fontId="42" fillId="3" borderId="0" xfId="4" applyFont="1" applyFill="1" applyAlignment="1" applyProtection="1">
      <alignment horizontal="center" vertical="center" wrapText="1"/>
    </xf>
    <xf numFmtId="0" fontId="42" fillId="3" borderId="0" xfId="4" applyFont="1" applyFill="1" applyAlignment="1" applyProtection="1">
      <alignment horizontal="center" vertical="center"/>
    </xf>
    <xf numFmtId="0" fontId="43" fillId="15" borderId="1" xfId="8" applyFont="1" applyFill="1" applyBorder="1" applyAlignment="1">
      <alignment horizontal="center" vertical="center" wrapText="1"/>
    </xf>
    <xf numFmtId="0" fontId="43" fillId="3" borderId="3" xfId="4" applyFont="1" applyFill="1" applyBorder="1" applyAlignment="1" applyProtection="1">
      <alignment horizontal="center" vertical="center"/>
    </xf>
    <xf numFmtId="0" fontId="43" fillId="3" borderId="4" xfId="4" applyFont="1" applyFill="1" applyBorder="1" applyAlignment="1" applyProtection="1">
      <alignment horizontal="center" vertical="center"/>
    </xf>
    <xf numFmtId="0" fontId="43" fillId="3" borderId="5" xfId="4" applyFont="1" applyFill="1" applyBorder="1" applyAlignment="1" applyProtection="1">
      <alignment horizontal="center" vertical="center"/>
    </xf>
    <xf numFmtId="0" fontId="43" fillId="2" borderId="1" xfId="8" applyFont="1" applyFill="1" applyBorder="1" applyAlignment="1">
      <alignment horizontal="center" vertical="center" wrapText="1"/>
    </xf>
    <xf numFmtId="0" fontId="44" fillId="3" borderId="17" xfId="0" applyFont="1" applyFill="1" applyBorder="1" applyAlignment="1">
      <alignment horizontal="center"/>
    </xf>
    <xf numFmtId="0" fontId="41" fillId="3" borderId="29" xfId="0" applyFont="1" applyFill="1" applyBorder="1" applyAlignment="1">
      <alignment horizontal="left" vertical="center" wrapText="1"/>
    </xf>
    <xf numFmtId="0" fontId="41" fillId="3" borderId="11" xfId="0" applyFont="1" applyFill="1" applyBorder="1" applyAlignment="1">
      <alignment horizontal="left" vertical="center" wrapText="1"/>
    </xf>
    <xf numFmtId="0" fontId="41" fillId="3" borderId="32" xfId="0" applyFont="1" applyFill="1" applyBorder="1" applyAlignment="1">
      <alignment horizontal="left" vertical="center" wrapText="1"/>
    </xf>
    <xf numFmtId="0" fontId="2" fillId="7" borderId="5" xfId="0" applyFont="1" applyFill="1" applyBorder="1" applyAlignment="1">
      <alignment horizontal="center"/>
    </xf>
    <xf numFmtId="0" fontId="2" fillId="7" borderId="1" xfId="0" applyFont="1" applyFill="1" applyBorder="1" applyAlignment="1">
      <alignment horizontal="center"/>
    </xf>
    <xf numFmtId="0" fontId="2" fillId="14" borderId="5" xfId="0" applyFont="1" applyFill="1" applyBorder="1" applyAlignment="1">
      <alignment horizontal="center" vertical="center"/>
    </xf>
    <xf numFmtId="0" fontId="2" fillId="14" borderId="1" xfId="0" applyFont="1" applyFill="1" applyBorder="1" applyAlignment="1">
      <alignment horizontal="center" vertic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66" fillId="0" borderId="0" xfId="0" applyFont="1" applyAlignment="1">
      <alignment horizontal="center"/>
    </xf>
    <xf numFmtId="0" fontId="67" fillId="0" borderId="0" xfId="0" applyFont="1" applyBorder="1" applyAlignment="1">
      <alignment horizontal="center"/>
    </xf>
    <xf numFmtId="0" fontId="67" fillId="0" borderId="48" xfId="0" applyFont="1" applyBorder="1" applyAlignment="1">
      <alignment horizontal="center"/>
    </xf>
    <xf numFmtId="14" fontId="67" fillId="0" borderId="0" xfId="0" applyNumberFormat="1" applyFont="1" applyBorder="1" applyAlignment="1">
      <alignment horizontal="center"/>
    </xf>
    <xf numFmtId="14" fontId="67" fillId="0" borderId="48" xfId="0" applyNumberFormat="1" applyFont="1" applyBorder="1" applyAlignment="1">
      <alignment horizontal="center"/>
    </xf>
    <xf numFmtId="0" fontId="67" fillId="0" borderId="29" xfId="0" applyFont="1" applyBorder="1" applyAlignment="1">
      <alignment horizontal="center" vertical="center"/>
    </xf>
    <xf numFmtId="0" fontId="67" fillId="0" borderId="32" xfId="0" applyFont="1" applyBorder="1" applyAlignment="1">
      <alignment horizontal="center" vertical="center"/>
    </xf>
    <xf numFmtId="0" fontId="67" fillId="0" borderId="10" xfId="0" applyFont="1" applyBorder="1" applyAlignment="1">
      <alignment horizontal="center" vertical="center"/>
    </xf>
    <xf numFmtId="0" fontId="67" fillId="0" borderId="22" xfId="0" applyFont="1" applyBorder="1" applyAlignment="1">
      <alignment horizontal="center" vertical="center"/>
    </xf>
    <xf numFmtId="0" fontId="67" fillId="0" borderId="36" xfId="0" applyFont="1" applyBorder="1" applyAlignment="1">
      <alignment horizontal="center" vertical="center"/>
    </xf>
    <xf numFmtId="0" fontId="67" fillId="0" borderId="37" xfId="0" applyFont="1" applyBorder="1" applyAlignment="1">
      <alignment horizontal="center" vertical="center"/>
    </xf>
    <xf numFmtId="0" fontId="67" fillId="0" borderId="23" xfId="0" applyFont="1" applyBorder="1" applyAlignment="1">
      <alignment horizontal="center" vertical="center"/>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9" xfId="0" applyFont="1" applyBorder="1" applyAlignment="1">
      <alignment horizontal="center"/>
    </xf>
    <xf numFmtId="0" fontId="67" fillId="0" borderId="29" xfId="0" applyFont="1" applyBorder="1" applyAlignment="1">
      <alignment horizontal="center" vertical="center" wrapText="1"/>
    </xf>
    <xf numFmtId="0" fontId="67" fillId="0" borderId="32" xfId="0" applyFont="1" applyBorder="1" applyAlignment="1">
      <alignment horizontal="center" vertical="center" wrapText="1"/>
    </xf>
    <xf numFmtId="169" fontId="66" fillId="0" borderId="29" xfId="0" applyNumberFormat="1" applyFont="1" applyBorder="1" applyAlignment="1">
      <alignment horizontal="center" vertical="center"/>
    </xf>
    <xf numFmtId="169" fontId="66" fillId="0" borderId="32" xfId="0" applyNumberFormat="1" applyFont="1" applyBorder="1" applyAlignment="1">
      <alignment horizontal="center" vertical="center"/>
    </xf>
    <xf numFmtId="0" fontId="67" fillId="0" borderId="23" xfId="0" applyFont="1" applyBorder="1" applyAlignment="1">
      <alignment horizontal="center"/>
    </xf>
    <xf numFmtId="0" fontId="67" fillId="0" borderId="25" xfId="0" applyFont="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58" fillId="0" borderId="23" xfId="0" applyFont="1" applyBorder="1" applyAlignment="1" applyProtection="1">
      <alignment horizontal="left" wrapText="1"/>
    </xf>
    <xf numFmtId="0" fontId="58" fillId="0" borderId="24" xfId="0" applyFont="1" applyBorder="1" applyAlignment="1" applyProtection="1">
      <alignment horizontal="left" wrapText="1"/>
    </xf>
    <xf numFmtId="0" fontId="58" fillId="0" borderId="25" xfId="0" applyFont="1" applyBorder="1" applyAlignment="1" applyProtection="1">
      <alignment horizontal="left" wrapText="1"/>
    </xf>
    <xf numFmtId="0" fontId="51" fillId="8" borderId="21" xfId="0" applyFont="1" applyFill="1" applyBorder="1" applyAlignment="1">
      <alignment horizont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61" fillId="0" borderId="0" xfId="0" applyFont="1" applyFill="1" applyAlignment="1">
      <alignment horizontal="center" vertical="center" wrapText="1"/>
    </xf>
    <xf numFmtId="0" fontId="61" fillId="0" borderId="51"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61" fillId="0" borderId="31" xfId="0" applyFont="1" applyFill="1" applyBorder="1" applyAlignment="1">
      <alignment horizontal="center" vertical="center" wrapText="1"/>
    </xf>
    <xf numFmtId="0" fontId="61" fillId="0" borderId="39"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48" xfId="0" applyFont="1" applyFill="1" applyBorder="1" applyAlignment="1">
      <alignment horizontal="center" vertical="center" wrapText="1"/>
    </xf>
    <xf numFmtId="0" fontId="61" fillId="0" borderId="52"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0" fillId="0" borderId="1" xfId="0" applyFont="1" applyFill="1" applyBorder="1" applyAlignment="1">
      <alignment horizontal="center" vertical="center" wrapText="1"/>
    </xf>
    <xf numFmtId="164" fontId="61" fillId="0" borderId="1" xfId="9" applyFont="1" applyFill="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61" fillId="23" borderId="49" xfId="0" applyFont="1" applyFill="1" applyBorder="1" applyAlignment="1">
      <alignment horizontal="center" vertical="center" wrapText="1"/>
    </xf>
    <xf numFmtId="0" fontId="61" fillId="23" borderId="50" xfId="0" applyFont="1" applyFill="1" applyBorder="1" applyAlignment="1">
      <alignment horizontal="center" vertical="center" wrapText="1"/>
    </xf>
    <xf numFmtId="0" fontId="61" fillId="23" borderId="53" xfId="0" applyFont="1" applyFill="1" applyBorder="1" applyAlignment="1">
      <alignment horizontal="center" vertical="center" wrapText="1"/>
    </xf>
    <xf numFmtId="0" fontId="61" fillId="24" borderId="24" xfId="0" applyFont="1" applyFill="1" applyBorder="1" applyAlignment="1">
      <alignment horizontal="center" vertical="center" wrapText="1"/>
    </xf>
    <xf numFmtId="0" fontId="61" fillId="24" borderId="25" xfId="0" applyFont="1" applyFill="1" applyBorder="1" applyAlignment="1">
      <alignment horizontal="center" vertical="center" wrapText="1"/>
    </xf>
    <xf numFmtId="0" fontId="61" fillId="23" borderId="20" xfId="0" applyFont="1" applyFill="1" applyBorder="1" applyAlignment="1">
      <alignment horizontal="center" vertical="center" wrapText="1"/>
    </xf>
    <xf numFmtId="0" fontId="61" fillId="23" borderId="21" xfId="0" applyFont="1" applyFill="1" applyBorder="1" applyAlignment="1">
      <alignment horizontal="center" vertical="center" wrapText="1"/>
    </xf>
    <xf numFmtId="0" fontId="61" fillId="23" borderId="33" xfId="0" applyFont="1" applyFill="1" applyBorder="1" applyAlignment="1">
      <alignment horizontal="center" vertical="center" wrapText="1"/>
    </xf>
    <xf numFmtId="0" fontId="61" fillId="9" borderId="21" xfId="0" applyFont="1" applyFill="1" applyBorder="1" applyAlignment="1">
      <alignment horizontal="center" vertical="center" wrapText="1"/>
    </xf>
    <xf numFmtId="0" fontId="61" fillId="9" borderId="33" xfId="0" applyFont="1" applyFill="1" applyBorder="1" applyAlignment="1">
      <alignment horizontal="center"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1" xfId="0" applyFont="1" applyFill="1" applyBorder="1" applyAlignment="1" applyProtection="1">
      <alignment horizontal="center" vertical="center" wrapText="1"/>
      <protection locked="0"/>
    </xf>
    <xf numFmtId="165" fontId="60" fillId="0" borderId="0" xfId="0" applyNumberFormat="1" applyFont="1" applyFill="1" applyAlignment="1">
      <alignment horizontal="center" vertical="center" wrapText="1"/>
    </xf>
    <xf numFmtId="165" fontId="60" fillId="0" borderId="0" xfId="0" applyNumberFormat="1" applyFont="1" applyAlignment="1">
      <alignment horizontal="center" vertical="center" wrapText="1"/>
    </xf>
    <xf numFmtId="0" fontId="61" fillId="0" borderId="63" xfId="0" applyFont="1" applyFill="1" applyBorder="1" applyAlignment="1">
      <alignment horizontal="center" vertical="center" wrapText="1"/>
    </xf>
    <xf numFmtId="0" fontId="61" fillId="0" borderId="64" xfId="0" applyFont="1" applyFill="1" applyBorder="1" applyAlignment="1">
      <alignment horizontal="center" vertical="center" wrapText="1"/>
    </xf>
    <xf numFmtId="165" fontId="61" fillId="0" borderId="65" xfId="9" applyNumberFormat="1" applyFont="1" applyFill="1" applyBorder="1" applyAlignment="1">
      <alignment horizontal="center" vertical="center" wrapText="1"/>
    </xf>
    <xf numFmtId="0" fontId="61" fillId="25" borderId="0" xfId="0" applyFont="1" applyFill="1" applyAlignment="1">
      <alignment horizontal="center" vertical="center" wrapText="1"/>
    </xf>
    <xf numFmtId="0" fontId="60" fillId="0" borderId="41" xfId="0" applyFont="1" applyFill="1" applyBorder="1" applyAlignment="1">
      <alignment horizontal="center" vertical="center" wrapText="1"/>
    </xf>
    <xf numFmtId="0" fontId="60" fillId="0" borderId="42" xfId="0" applyFont="1" applyFill="1" applyBorder="1" applyAlignment="1">
      <alignment horizontal="center" vertical="center" wrapText="1"/>
    </xf>
    <xf numFmtId="0" fontId="60" fillId="21" borderId="42" xfId="0" applyFont="1" applyFill="1" applyBorder="1" applyAlignment="1">
      <alignment horizontal="center" vertical="center" wrapText="1"/>
    </xf>
    <xf numFmtId="165" fontId="60" fillId="0" borderId="66" xfId="9" applyNumberFormat="1" applyFont="1" applyFill="1" applyBorder="1" applyAlignment="1">
      <alignment horizontal="center" vertical="center" wrapText="1"/>
    </xf>
    <xf numFmtId="0" fontId="60" fillId="0" borderId="63" xfId="0" applyFont="1" applyFill="1" applyBorder="1" applyAlignment="1">
      <alignment horizontal="center" vertical="center" wrapText="1"/>
    </xf>
    <xf numFmtId="165" fontId="60" fillId="0" borderId="43" xfId="9" applyNumberFormat="1" applyFont="1" applyFill="1" applyBorder="1" applyAlignment="1">
      <alignment horizontal="center" vertical="center" wrapText="1"/>
    </xf>
    <xf numFmtId="0" fontId="60" fillId="0" borderId="0" xfId="0" applyFont="1" applyBorder="1" applyAlignment="1">
      <alignment vertical="center" wrapText="1"/>
    </xf>
    <xf numFmtId="0" fontId="60" fillId="0" borderId="40" xfId="0" applyFont="1" applyFill="1" applyBorder="1" applyAlignment="1">
      <alignment horizontal="center" vertical="center" wrapText="1"/>
    </xf>
    <xf numFmtId="0" fontId="60" fillId="21" borderId="1" xfId="0" applyFont="1" applyFill="1" applyBorder="1" applyAlignment="1">
      <alignment horizontal="center" vertical="center" wrapText="1"/>
    </xf>
    <xf numFmtId="165" fontId="60" fillId="0" borderId="3" xfId="9" applyNumberFormat="1" applyFont="1" applyFill="1" applyBorder="1" applyAlignment="1">
      <alignment horizontal="center" vertical="center" wrapText="1"/>
    </xf>
    <xf numFmtId="0" fontId="60" fillId="0" borderId="54" xfId="0" applyFont="1" applyFill="1" applyBorder="1" applyAlignment="1">
      <alignment horizontal="center" vertical="center" wrapText="1"/>
    </xf>
    <xf numFmtId="165" fontId="60" fillId="0" borderId="44" xfId="9" applyNumberFormat="1" applyFont="1" applyFill="1" applyBorder="1" applyAlignment="1">
      <alignment horizontal="center" vertical="center" wrapText="1"/>
    </xf>
    <xf numFmtId="165" fontId="60" fillId="0" borderId="3" xfId="9" applyNumberFormat="1" applyFont="1" applyFill="1" applyBorder="1" applyAlignment="1">
      <alignment horizontal="center" vertical="center" wrapText="1"/>
    </xf>
    <xf numFmtId="165" fontId="60" fillId="0" borderId="44" xfId="9" applyNumberFormat="1" applyFont="1" applyFill="1" applyBorder="1" applyAlignment="1">
      <alignment horizontal="center" vertical="center" wrapText="1"/>
    </xf>
    <xf numFmtId="0" fontId="60" fillId="0" borderId="56"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21"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21" borderId="7" xfId="0" applyFont="1" applyFill="1" applyBorder="1" applyAlignment="1">
      <alignment horizontal="center" vertical="center" wrapText="1"/>
    </xf>
    <xf numFmtId="17" fontId="60" fillId="21" borderId="1" xfId="0" applyNumberFormat="1" applyFont="1" applyFill="1" applyBorder="1" applyAlignment="1">
      <alignment horizontal="center" vertical="center" wrapText="1"/>
    </xf>
    <xf numFmtId="0" fontId="60" fillId="0" borderId="56" xfId="0" applyFont="1" applyFill="1" applyBorder="1" applyAlignment="1">
      <alignment horizontal="center" vertical="center" wrapText="1"/>
    </xf>
    <xf numFmtId="17" fontId="60" fillId="21" borderId="6" xfId="0" applyNumberFormat="1" applyFont="1" applyFill="1" applyBorder="1" applyAlignment="1">
      <alignment horizontal="center" vertical="center" wrapText="1"/>
    </xf>
    <xf numFmtId="165" fontId="60" fillId="0" borderId="51" xfId="9" applyNumberFormat="1" applyFont="1" applyFill="1" applyBorder="1" applyAlignment="1">
      <alignment horizontal="center" vertical="center" wrapText="1"/>
    </xf>
    <xf numFmtId="0" fontId="60" fillId="0" borderId="45" xfId="0" applyFont="1" applyFill="1" applyBorder="1" applyAlignment="1">
      <alignment horizontal="center" vertical="center" wrapText="1"/>
    </xf>
    <xf numFmtId="165" fontId="60" fillId="0" borderId="47" xfId="9" applyNumberFormat="1" applyFont="1" applyFill="1" applyBorder="1" applyAlignment="1">
      <alignment horizontal="center" vertical="center" wrapText="1"/>
    </xf>
    <xf numFmtId="0" fontId="61" fillId="23" borderId="23" xfId="0" applyFont="1" applyFill="1" applyBorder="1" applyAlignment="1">
      <alignment horizontal="center" vertical="center" wrapText="1"/>
    </xf>
    <xf numFmtId="0" fontId="61" fillId="23" borderId="24" xfId="0" applyFont="1" applyFill="1" applyBorder="1" applyAlignment="1">
      <alignment horizontal="center" vertical="center" wrapText="1"/>
    </xf>
    <xf numFmtId="0" fontId="61" fillId="23" borderId="25" xfId="0" applyFont="1" applyFill="1" applyBorder="1" applyAlignment="1">
      <alignment horizontal="center" vertical="center" wrapText="1"/>
    </xf>
    <xf numFmtId="165" fontId="62" fillId="23" borderId="26" xfId="9" applyNumberFormat="1" applyFont="1" applyFill="1" applyBorder="1" applyAlignment="1">
      <alignment horizontal="center" vertical="center" wrapText="1"/>
    </xf>
    <xf numFmtId="0" fontId="61" fillId="9" borderId="20" xfId="0" applyFont="1" applyFill="1" applyBorder="1" applyAlignment="1">
      <alignment horizontal="center" vertical="center" wrapText="1"/>
    </xf>
    <xf numFmtId="0" fontId="61" fillId="9" borderId="22" xfId="0" applyFont="1" applyFill="1" applyBorder="1" applyAlignment="1">
      <alignment horizontal="center" vertical="center" wrapText="1"/>
    </xf>
    <xf numFmtId="165" fontId="61" fillId="0" borderId="32" xfId="0" applyNumberFormat="1" applyFont="1" applyBorder="1" applyAlignment="1">
      <alignment horizontal="center" vertical="center" wrapText="1"/>
    </xf>
    <xf numFmtId="0" fontId="61" fillId="0" borderId="0" xfId="0" applyFont="1" applyAlignment="1">
      <alignment horizontal="center" vertical="center" wrapText="1"/>
    </xf>
    <xf numFmtId="165" fontId="61" fillId="0" borderId="0" xfId="0" applyNumberFormat="1" applyFont="1" applyAlignment="1">
      <alignment horizontal="center" vertical="center" wrapText="1"/>
    </xf>
    <xf numFmtId="0" fontId="61" fillId="0" borderId="0" xfId="0" applyFont="1" applyAlignment="1">
      <alignment horizontal="center" vertical="center" wrapText="1"/>
    </xf>
    <xf numFmtId="0" fontId="60" fillId="0" borderId="17" xfId="0" applyFont="1" applyBorder="1" applyAlignment="1">
      <alignment horizontal="center" vertical="center" wrapText="1"/>
    </xf>
    <xf numFmtId="165" fontId="60" fillId="0" borderId="17" xfId="0" applyNumberFormat="1" applyFont="1" applyBorder="1" applyAlignment="1">
      <alignment horizontal="center" vertical="center" wrapText="1"/>
    </xf>
    <xf numFmtId="0" fontId="60" fillId="0" borderId="14" xfId="0" applyFont="1" applyBorder="1" applyAlignment="1">
      <alignment horizontal="center" vertical="center" wrapText="1"/>
    </xf>
    <xf numFmtId="0" fontId="60" fillId="0" borderId="0" xfId="0" applyFont="1" applyAlignment="1">
      <alignment horizontal="center" vertical="center" wrapText="1"/>
    </xf>
  </cellXfs>
  <cellStyles count="10">
    <cellStyle name="Excel Built-in Normal" xfId="4"/>
    <cellStyle name="Millares" xfId="1" builtinId="3"/>
    <cellStyle name="Millares 2" xfId="7"/>
    <cellStyle name="Moneda" xfId="2" builtinId="4"/>
    <cellStyle name="Moneda 2" xfId="9"/>
    <cellStyle name="Normal" xfId="0" builtinId="0"/>
    <cellStyle name="Normal 19" xfId="6"/>
    <cellStyle name="Normal 2" xfId="5"/>
    <cellStyle name="Normal 20" xfId="8"/>
    <cellStyle name="Porcentaje" xfId="3" builtinId="5"/>
  </cellStyles>
  <dxfs count="4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174670</xdr:colOff>
      <xdr:row>4</xdr:row>
      <xdr:rowOff>19050</xdr:rowOff>
    </xdr:from>
    <xdr:to>
      <xdr:col>4</xdr:col>
      <xdr:colOff>1577938</xdr:colOff>
      <xdr:row>6</xdr:row>
      <xdr:rowOff>285750</xdr:rowOff>
    </xdr:to>
    <xdr:pic>
      <xdr:nvPicPr>
        <xdr:cNvPr id="2" name="Picture 13" descr="logotipo_ministerio_deporte_ecuador"/>
        <xdr:cNvPicPr>
          <a:picLocks noChangeAspect="1" noChangeArrowheads="1"/>
        </xdr:cNvPicPr>
      </xdr:nvPicPr>
      <xdr:blipFill>
        <a:blip xmlns:r="http://schemas.openxmlformats.org/officeDocument/2006/relationships" r:embed="rId1"/>
        <a:srcRect/>
        <a:stretch>
          <a:fillRect/>
        </a:stretch>
      </xdr:blipFill>
      <xdr:spPr bwMode="auto">
        <a:xfrm>
          <a:off x="3756070" y="400050"/>
          <a:ext cx="3070143" cy="1114425"/>
        </a:xfrm>
        <a:prstGeom prst="rect">
          <a:avLst/>
        </a:prstGeom>
        <a:noFill/>
        <a:ln w="9525">
          <a:noFill/>
          <a:miter lim="800000"/>
          <a:headEnd/>
          <a:tailEnd/>
        </a:ln>
      </xdr:spPr>
    </xdr:pic>
    <xdr:clientData/>
  </xdr:twoCellAnchor>
  <xdr:twoCellAnchor>
    <xdr:from>
      <xdr:col>4</xdr:col>
      <xdr:colOff>440747</xdr:colOff>
      <xdr:row>60</xdr:row>
      <xdr:rowOff>18212</xdr:rowOff>
    </xdr:from>
    <xdr:to>
      <xdr:col>6</xdr:col>
      <xdr:colOff>656164</xdr:colOff>
      <xdr:row>66</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 la matriz POA</a:t>
          </a:r>
          <a:endParaRPr lang="es-ES" sz="1100" b="1"/>
        </a:p>
        <a:p>
          <a:endParaRPr lang="es-ES" sz="1100"/>
        </a:p>
      </xdr:txBody>
    </xdr:sp>
    <xdr:clientData/>
  </xdr:twoCellAnchor>
  <xdr:twoCellAnchor>
    <xdr:from>
      <xdr:col>7</xdr:col>
      <xdr:colOff>306359</xdr:colOff>
      <xdr:row>60</xdr:row>
      <xdr:rowOff>12219</xdr:rowOff>
    </xdr:from>
    <xdr:to>
      <xdr:col>10</xdr:col>
      <xdr:colOff>452848</xdr:colOff>
      <xdr:row>66</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________________________________</a:t>
          </a:r>
        </a:p>
        <a:p>
          <a:pPr algn="ctr"/>
          <a:r>
            <a:rPr lang="es-ES" sz="1100" b="1"/>
            <a:t>Representante</a:t>
          </a:r>
          <a:r>
            <a:rPr lang="es-ES" sz="1100" b="1" baseline="0"/>
            <a:t> Legal/Presidente del organismo deportivo</a:t>
          </a:r>
          <a:endParaRPr lang="es-E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590550</xdr:colOff>
      <xdr:row>0</xdr:row>
      <xdr:rowOff>64294</xdr:rowOff>
    </xdr:from>
    <xdr:to>
      <xdr:col>12</xdr:col>
      <xdr:colOff>83344</xdr:colOff>
      <xdr:row>5</xdr:row>
      <xdr:rowOff>102394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9067800" y="64294"/>
          <a:ext cx="121920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1085850</xdr:colOff>
      <xdr:row>1</xdr:row>
      <xdr:rowOff>57150</xdr:rowOff>
    </xdr:from>
    <xdr:to>
      <xdr:col>3</xdr:col>
      <xdr:colOff>1085850</xdr:colOff>
      <xdr:row>5</xdr:row>
      <xdr:rowOff>180975</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1</xdr:col>
      <xdr:colOff>1216025</xdr:colOff>
      <xdr:row>3</xdr:row>
      <xdr:rowOff>95250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71450"/>
          <a:ext cx="1330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201706</xdr:colOff>
      <xdr:row>0</xdr:row>
      <xdr:rowOff>56029</xdr:rowOff>
    </xdr:from>
    <xdr:to>
      <xdr:col>2</xdr:col>
      <xdr:colOff>1292600</xdr:colOff>
      <xdr:row>4</xdr:row>
      <xdr:rowOff>35549</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806" y="56029"/>
          <a:ext cx="1214719" cy="55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201706</xdr:colOff>
      <xdr:row>0</xdr:row>
      <xdr:rowOff>56029</xdr:rowOff>
    </xdr:from>
    <xdr:to>
      <xdr:col>3</xdr:col>
      <xdr:colOff>187700</xdr:colOff>
      <xdr:row>3</xdr:row>
      <xdr:rowOff>85725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806" y="56029"/>
          <a:ext cx="1319494" cy="45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OA%202017%20-%20FEDEPOE%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refreshError="1"/>
      <sheetData sheetId="1" refreshError="1"/>
      <sheetData sheetId="2" refreshError="1"/>
      <sheetData sheetId="3" refreshError="1"/>
      <sheetData sheetId="4" refreshError="1"/>
      <sheetData sheetId="5" refreshError="1"/>
      <sheetData sheetId="6" refreshError="1">
        <row r="2">
          <cell r="C2" t="str">
            <v>A Jubilados Patronales</v>
          </cell>
          <cell r="D2">
            <v>580209</v>
          </cell>
        </row>
        <row r="3">
          <cell r="C3" t="str">
            <v>Acuáticos</v>
          </cell>
          <cell r="D3" t="str">
            <v>531514</v>
          </cell>
        </row>
        <row r="4">
          <cell r="C4" t="str">
            <v>Acuñación de Monedas</v>
          </cell>
          <cell r="D4" t="str">
            <v>530815</v>
          </cell>
        </row>
        <row r="5">
          <cell r="C5" t="str">
            <v>Adquisición de Accesorios e Insumos Químicos y Orgánicos</v>
          </cell>
          <cell r="D5" t="str">
            <v>530819</v>
          </cell>
        </row>
        <row r="6">
          <cell r="C6" t="str">
            <v>Afiliaciones e inscripciones a deportistas, entrenadores</v>
          </cell>
          <cell r="D6">
            <v>530252</v>
          </cell>
        </row>
        <row r="7">
          <cell r="C7" t="str">
            <v>Agua de Riego</v>
          </cell>
          <cell r="D7" t="str">
            <v>530102</v>
          </cell>
        </row>
        <row r="8">
          <cell r="C8" t="str">
            <v>Agua Potable</v>
          </cell>
          <cell r="D8" t="str">
            <v>530101</v>
          </cell>
        </row>
        <row r="9">
          <cell r="C9" t="str">
            <v>Al Sector Privado no Financiero</v>
          </cell>
          <cell r="D9">
            <v>580204</v>
          </cell>
        </row>
        <row r="10">
          <cell r="C10" t="str">
            <v>Alimentos y Bebidas</v>
          </cell>
          <cell r="D10" t="str">
            <v>530801</v>
          </cell>
        </row>
        <row r="11">
          <cell r="C11" t="str">
            <v>Alimentos, Medicinas, Productos Farmacéuticos, de Aseo y Accesorios para Animales</v>
          </cell>
          <cell r="D11" t="str">
            <v>530823</v>
          </cell>
        </row>
        <row r="12">
          <cell r="C12" t="str">
            <v>Almacenamiento, Embalaje, Envase y Recarga de Extintores</v>
          </cell>
          <cell r="D12" t="str">
            <v>530203</v>
          </cell>
        </row>
        <row r="13">
          <cell r="C13" t="str">
            <v>Aporte Patronal</v>
          </cell>
          <cell r="D13">
            <v>510601</v>
          </cell>
        </row>
        <row r="14">
          <cell r="C14" t="str">
            <v>Arrendamiento de Equipos Informáticos</v>
          </cell>
          <cell r="D14" t="str">
            <v>530703</v>
          </cell>
        </row>
        <row r="15">
          <cell r="C15" t="str">
            <v>Arrendamiento y Licencias de Uso de Paquetes Informáticos</v>
          </cell>
          <cell r="D15" t="str">
            <v>530702</v>
          </cell>
        </row>
        <row r="16">
          <cell r="C16" t="str">
            <v>Asignación a Distribuir para Bienes y Servicios de Consumo</v>
          </cell>
          <cell r="D16" t="str">
            <v>539901</v>
          </cell>
        </row>
        <row r="17">
          <cell r="C17" t="str">
            <v>Barrido Predial para la Modernización del Sistema de Información Predial</v>
          </cell>
          <cell r="D17" t="str">
            <v>530232</v>
          </cell>
        </row>
        <row r="18">
          <cell r="C18" t="str">
            <v>Becas y Ayudas Económicas</v>
          </cell>
          <cell r="D18">
            <v>580208</v>
          </cell>
        </row>
        <row r="19">
          <cell r="C19" t="str">
            <v>Bienes Artísticos, Culturales y Accesorios de la Escolta Presidencial</v>
          </cell>
          <cell r="D19" t="str">
            <v>530408</v>
          </cell>
        </row>
        <row r="20">
          <cell r="C20" t="str">
            <v>Bienes Artísticos, Culturales, Bienes Deportivos y Símbolos Patrios</v>
          </cell>
          <cell r="D20" t="str">
            <v>531408</v>
          </cell>
        </row>
        <row r="21">
          <cell r="C21" t="str">
            <v>Bienes Biológicos</v>
          </cell>
          <cell r="D21" t="str">
            <v>530415</v>
          </cell>
        </row>
        <row r="22">
          <cell r="C22" t="str">
            <v>Bienes Biológicos (Alquiler)</v>
          </cell>
          <cell r="D22" t="str">
            <v>530515</v>
          </cell>
        </row>
        <row r="23">
          <cell r="C23" t="str">
            <v>Bienes de Uso Bélico y de Seguridad Pública</v>
          </cell>
          <cell r="D23" t="str">
            <v>530410</v>
          </cell>
        </row>
        <row r="24">
          <cell r="C24" t="str">
            <v>Bienes Deportivos (Instalación, Mantenimiento y Reparación)</v>
          </cell>
          <cell r="D24" t="str">
            <v>530419</v>
          </cell>
        </row>
        <row r="25">
          <cell r="C25" t="str">
            <v>Bono deportivo a deportistas, entrenadores y delegados</v>
          </cell>
          <cell r="D25">
            <v>530310</v>
          </cell>
        </row>
        <row r="26">
          <cell r="C26" t="str">
            <v>Capacitación a Servidores Públicos</v>
          </cell>
          <cell r="D26" t="str">
            <v>530612</v>
          </cell>
        </row>
        <row r="27">
          <cell r="C27" t="str">
            <v>Capacitación para la Ciudadanía en General</v>
          </cell>
          <cell r="D27" t="str">
            <v>530613</v>
          </cell>
        </row>
        <row r="28">
          <cell r="C28" t="str">
            <v>Combustibles y Lubricantes</v>
          </cell>
          <cell r="D28" t="str">
            <v>530803</v>
          </cell>
        </row>
        <row r="29">
          <cell r="C29" t="str">
            <v>Combustibles, Lubricantes y Aditivos en General para Maquinarias, Plantas Eléctricas, Equipos y otros; incluye consumo de gas</v>
          </cell>
          <cell r="D29" t="str">
            <v>530840</v>
          </cell>
        </row>
        <row r="30">
          <cell r="C30" t="str">
            <v>Combustibles, Lubricantes y Aditivos en General para Vehículos Aéreos</v>
          </cell>
          <cell r="D30" t="str">
            <v>530839</v>
          </cell>
        </row>
        <row r="31">
          <cell r="C31" t="str">
            <v>Combustibles, Lubricantes y Aditivos en General para Vehículos Marinos</v>
          </cell>
          <cell r="D31" t="str">
            <v>530838</v>
          </cell>
        </row>
        <row r="32">
          <cell r="C32" t="str">
            <v>Combustibles, Lubricantes y Aditivos en General para Vehículos Terrestres</v>
          </cell>
          <cell r="D32" t="str">
            <v>530837</v>
          </cell>
        </row>
        <row r="33">
          <cell r="C33" t="str">
            <v>Comisiones Bancarias</v>
          </cell>
          <cell r="D33">
            <v>570203</v>
          </cell>
        </row>
        <row r="34">
          <cell r="C34" t="str">
            <v>Comisiones por la Venta de Productos, Servicios Postales y Financieros</v>
          </cell>
          <cell r="D34" t="str">
            <v>530234</v>
          </cell>
        </row>
        <row r="35">
          <cell r="C35" t="str">
            <v>Compensación por Desahucio</v>
          </cell>
          <cell r="D35">
            <v>510704</v>
          </cell>
        </row>
        <row r="36">
          <cell r="C36" t="str">
            <v xml:space="preserve">Compensación por Vacaciones no Gozadas por Cesación de Funciones </v>
          </cell>
          <cell r="D36">
            <v>510707</v>
          </cell>
        </row>
        <row r="37">
          <cell r="C37" t="str">
            <v>Compra de Medicamentos y Dispositivos de Uso Inmediato para la Prestación de Servicios de Salud Gastos destinados para la adquisición de medicamentos y dispositivos de uso inmediato para la prestación de servicios de salud.</v>
          </cell>
          <cell r="D37" t="str">
            <v>530835</v>
          </cell>
        </row>
        <row r="38">
          <cell r="C38" t="str">
            <v>Condecoraciones</v>
          </cell>
          <cell r="D38" t="str">
            <v>530822</v>
          </cell>
        </row>
        <row r="39">
          <cell r="C39" t="str">
            <v>Congresos, Seminarios y Convenciones</v>
          </cell>
          <cell r="D39" t="str">
            <v>530611</v>
          </cell>
        </row>
        <row r="40">
          <cell r="C40" t="str">
            <v>Consultoría, Asesoría e Investigación Especializada</v>
          </cell>
          <cell r="D40" t="str">
            <v>530601</v>
          </cell>
        </row>
        <row r="41">
          <cell r="C41" t="str">
            <v>Costas Judiciales Tramites Notariales-y Legalización de Documentos Arreglos Extrajudiciales</v>
          </cell>
          <cell r="D41">
            <v>570206</v>
          </cell>
        </row>
        <row r="42">
          <cell r="C42" t="str">
            <v>Crédito Fiscal por Compras</v>
          </cell>
          <cell r="D42" t="str">
            <v>530901</v>
          </cell>
        </row>
        <row r="43">
          <cell r="C43" t="str">
            <v>Decimocuarto Sueldo</v>
          </cell>
          <cell r="D43">
            <v>510204</v>
          </cell>
        </row>
        <row r="44">
          <cell r="C44" t="str">
            <v>Decimotercer Sueldo</v>
          </cell>
          <cell r="D44">
            <v>510203</v>
          </cell>
        </row>
        <row r="45">
          <cell r="C45" t="str">
            <v>Derivados de Hidrocarburos para la Comercialización Interna</v>
          </cell>
          <cell r="D45" t="str">
            <v>530816</v>
          </cell>
        </row>
        <row r="46">
          <cell r="C46" t="str">
            <v>Desarrollo, Actualización, Asistencia Técnica y Soporte de Sistemas Informáticos</v>
          </cell>
          <cell r="D46" t="str">
            <v>530701</v>
          </cell>
        </row>
        <row r="47">
          <cell r="C47" t="str">
            <v>Despido Intempestivo</v>
          </cell>
          <cell r="D47">
            <v>510703</v>
          </cell>
        </row>
        <row r="48">
          <cell r="C48" t="str">
            <v>Dietas</v>
          </cell>
          <cell r="D48">
            <v>570301</v>
          </cell>
        </row>
        <row r="49">
          <cell r="C49" t="str">
            <v>Difusión, Información y Publicidad</v>
          </cell>
          <cell r="D49" t="str">
            <v>530207</v>
          </cell>
        </row>
        <row r="50">
          <cell r="C50" t="str">
            <v>Digitalización de Información y Datos Públicos</v>
          </cell>
          <cell r="D50" t="str">
            <v>530230</v>
          </cell>
        </row>
        <row r="51">
          <cell r="C51" t="str">
            <v>Dispositivos Médicos de Uso General</v>
          </cell>
          <cell r="D51" t="str">
            <v>530826</v>
          </cell>
        </row>
        <row r="52">
          <cell r="C52" t="str">
            <v>Dispositivos Médicos para Imagen</v>
          </cell>
          <cell r="D52" t="str">
            <v>530833</v>
          </cell>
        </row>
        <row r="53">
          <cell r="C53" t="str">
            <v>Dispositivos Médicos para Laboratorio Clínico, Patología y para Sanidad Agropecuaria</v>
          </cell>
          <cell r="D53" t="str">
            <v>530810</v>
          </cell>
        </row>
        <row r="54">
          <cell r="C54" t="str">
            <v>Dispositivos Médicos para Odontología</v>
          </cell>
          <cell r="D54" t="str">
            <v>530832</v>
          </cell>
        </row>
        <row r="55">
          <cell r="C55" t="str">
            <v>Dispositivos Médicos para Odontología e Imagen</v>
          </cell>
          <cell r="D55" t="str">
            <v>530830</v>
          </cell>
        </row>
        <row r="56">
          <cell r="C56" t="str">
            <v>Edición,    Impresión,    Reproducción,    Publicaciones,    Suscripciones,    Fotocopiado,    Traducción, Empastado, Enmarcación, Serigrafía, Fotografía, Carnetización, Filmación e Imágenes Satelitales.</v>
          </cell>
          <cell r="D56" t="str">
            <v>530204</v>
          </cell>
        </row>
        <row r="57">
          <cell r="C57" t="str">
            <v>Edificios, Locales y Residencias, Parqueaderos, Casilleros Judiciales y Bancarios (Arrendamiento)</v>
          </cell>
          <cell r="D57" t="str">
            <v>530502</v>
          </cell>
        </row>
        <row r="58">
          <cell r="C58" t="str">
            <v>Edificios, Locales, Residencias y Cableado Estructurado (Intslación, Mantenimiento y Reparación)</v>
          </cell>
          <cell r="D58" t="str">
            <v>530402</v>
          </cell>
        </row>
        <row r="59">
          <cell r="C59" t="str">
            <v>Edificios-Locales y Residencias (Bienes Inmuebles)</v>
          </cell>
          <cell r="D59">
            <v>840202</v>
          </cell>
        </row>
        <row r="60">
          <cell r="C60" t="str">
            <v>Energía Eléctrica</v>
          </cell>
          <cell r="D60" t="str">
            <v>530104</v>
          </cell>
        </row>
        <row r="61">
          <cell r="C61" t="str">
            <v>Equipos deportivos y recreativos</v>
          </cell>
          <cell r="D61">
            <v>840118</v>
          </cell>
        </row>
        <row r="62">
          <cell r="C62" t="str">
            <v>Equipos, Sistemas y Paquetes Informáticos</v>
          </cell>
          <cell r="D62" t="str">
            <v>531407</v>
          </cell>
        </row>
        <row r="63">
          <cell r="C63" t="str">
            <v>Equipos-Sistemas y Paquetes Informáticos</v>
          </cell>
          <cell r="D63">
            <v>840107</v>
          </cell>
        </row>
        <row r="64">
          <cell r="C64" t="str">
            <v>Espectáculos Culturales y Sociales</v>
          </cell>
          <cell r="D64" t="str">
            <v>530205</v>
          </cell>
        </row>
        <row r="65">
          <cell r="C65" t="str">
            <v>Estudio y Diseño de Proyectos</v>
          </cell>
          <cell r="D65" t="str">
            <v>530605</v>
          </cell>
        </row>
        <row r="66">
          <cell r="C66" t="str">
            <v>Eventos Oficiales</v>
          </cell>
          <cell r="D66" t="str">
            <v>530248</v>
          </cell>
        </row>
        <row r="67">
          <cell r="C67" t="str">
            <v>Eventos Públicos Promocionales</v>
          </cell>
          <cell r="D67" t="str">
            <v>530249</v>
          </cell>
        </row>
        <row r="68">
          <cell r="C68" t="str">
            <v>Eventos Públicos y Oficiales</v>
          </cell>
          <cell r="D68" t="str">
            <v>530206</v>
          </cell>
        </row>
        <row r="69">
          <cell r="C69" t="str">
            <v>Fiscalización e Inspecciones Técnicas</v>
          </cell>
          <cell r="D69" t="str">
            <v>530604</v>
          </cell>
        </row>
        <row r="70">
          <cell r="C70" t="str">
            <v>Fletes y Maniobras</v>
          </cell>
          <cell r="D70" t="str">
            <v>530202</v>
          </cell>
        </row>
        <row r="71">
          <cell r="C71" t="str">
            <v>Fondo de Reserva</v>
          </cell>
          <cell r="D71">
            <v>510602</v>
          </cell>
        </row>
        <row r="72">
          <cell r="C72" t="str">
            <v>Fondos de Reposición Cajas Chicas Institucionales</v>
          </cell>
          <cell r="D72" t="str">
            <v>531601</v>
          </cell>
        </row>
        <row r="73">
          <cell r="C73" t="str">
            <v>Fondos Rotativos Institucionales</v>
          </cell>
          <cell r="D73" t="str">
            <v>531602</v>
          </cell>
        </row>
        <row r="74">
          <cell r="C74" t="str">
            <v>Garantía Extendida de Bienes</v>
          </cell>
          <cell r="D74" t="str">
            <v>530243</v>
          </cell>
        </row>
        <row r="75">
          <cell r="C75" t="str">
            <v>Gastos  en  Procesos  de  Deportación  de  Inmigrantes;  Control  Migratorio  y  de  Residencia  en  la provincia de Galápagos</v>
          </cell>
          <cell r="D75" t="str">
            <v>530831</v>
          </cell>
        </row>
        <row r="76">
          <cell r="C76" t="str">
            <v>Gastos de Educación para el Servicio Exterior</v>
          </cell>
          <cell r="D76" t="str">
            <v>530247</v>
          </cell>
        </row>
        <row r="77">
          <cell r="C77" t="str">
            <v>Gastos de Representación en el Exterior</v>
          </cell>
          <cell r="D77" t="str">
            <v>530309</v>
          </cell>
        </row>
        <row r="78">
          <cell r="C78" t="str">
            <v>Gastos Especiales para Inteligencia y Contrainteligencia</v>
          </cell>
          <cell r="D78" t="str">
            <v>530215</v>
          </cell>
        </row>
        <row r="79">
          <cell r="C79" t="str">
            <v>Gastos para la Atención a Delegados Extranjeros y Nacionales, Deportistas, Entrenadores y Cuerpo Técnico que Representen al País</v>
          </cell>
          <cell r="D79" t="str">
            <v>530307</v>
          </cell>
        </row>
        <row r="80">
          <cell r="C80" t="str">
            <v>Gastos para Procesos de Deportación de Migrantes Ecuatorianos y Migrantes Ecuatorianos en Estado de Vulnerabilidad</v>
          </cell>
          <cell r="D80" t="str">
            <v>530818</v>
          </cell>
        </row>
        <row r="81">
          <cell r="C81" t="str">
            <v>Gastos para Situaciones de Emergencia</v>
          </cell>
          <cell r="D81" t="str">
            <v>530821</v>
          </cell>
        </row>
        <row r="82">
          <cell r="C82" t="str">
            <v>Herramientas (Arrendamiento)</v>
          </cell>
          <cell r="D82" t="str">
            <v>530506</v>
          </cell>
        </row>
        <row r="83">
          <cell r="C83" t="str">
            <v>Herramientas (Bienes de Larga Duración)</v>
          </cell>
          <cell r="D83">
            <v>840106</v>
          </cell>
        </row>
        <row r="84">
          <cell r="C84" t="str">
            <v>Herramientas (Mantenimiento y Reparación)</v>
          </cell>
          <cell r="D84" t="str">
            <v>530406</v>
          </cell>
        </row>
        <row r="85">
          <cell r="C85" t="str">
            <v>Herramientas (No Depreciables)</v>
          </cell>
          <cell r="D85" t="str">
            <v>531406</v>
          </cell>
        </row>
        <row r="86">
          <cell r="C86" t="str">
            <v>Herramientas y Equipos Menores</v>
          </cell>
          <cell r="D86" t="str">
            <v>530806</v>
          </cell>
        </row>
        <row r="87">
          <cell r="C87" t="str">
            <v>Honorarios por Contratos Civiles de Servicios</v>
          </cell>
          <cell r="D87" t="str">
            <v>530606</v>
          </cell>
        </row>
        <row r="88">
          <cell r="C88" t="str">
            <v>Horas Extraordinarias y Suplementarias</v>
          </cell>
          <cell r="D88">
            <v>510509</v>
          </cell>
        </row>
        <row r="89">
          <cell r="C89" t="str">
            <v>Implementos deportivos y recreativos</v>
          </cell>
          <cell r="D89">
            <v>530851</v>
          </cell>
        </row>
        <row r="90">
          <cell r="C90" t="str">
            <v>Implementos deportivos y recreativos no depreciables</v>
          </cell>
          <cell r="D90">
            <v>531412</v>
          </cell>
        </row>
        <row r="91">
          <cell r="C91" t="str">
            <v xml:space="preserve">Incentivo por resultados deportivos </v>
          </cell>
          <cell r="D91">
            <v>530312</v>
          </cell>
        </row>
        <row r="92">
          <cell r="C92" t="str">
            <v>Indumentaria, Prendas de protección, Accesorios y Otros</v>
          </cell>
          <cell r="D92" t="str">
            <v>530516</v>
          </cell>
        </row>
        <row r="93">
          <cell r="C93" t="str">
            <v>Infraestructura</v>
          </cell>
          <cell r="D93" t="str">
            <v>530417</v>
          </cell>
        </row>
        <row r="94">
          <cell r="C94" t="str">
            <v>Instalación,  Readecuación,  Montaje  de Exposiciones,  Mantenimiento  y Reparación  de  Espacios  y Bienes Culturales</v>
          </cell>
          <cell r="D94" t="str">
            <v>530425</v>
          </cell>
        </row>
        <row r="95">
          <cell r="C95" t="str">
            <v>Instalación, Mantenimiento y Reparación de Edificios, Locales y Residencias Arrendados a Personas Naturales, Jurídicas o  Entidades Privadas</v>
          </cell>
          <cell r="D95" t="str">
            <v>530421</v>
          </cell>
        </row>
        <row r="96">
          <cell r="C96" t="str">
            <v>Instalación, Mantenimiento y Reparación de Edificios, Locales y Residencias de propiedad de las Entidades Públicas</v>
          </cell>
          <cell r="D96" t="str">
            <v>530420</v>
          </cell>
        </row>
        <row r="97">
          <cell r="C97" t="str">
            <v>Instrumental Médico Quirúrgico</v>
          </cell>
          <cell r="D97" t="str">
            <v>530808</v>
          </cell>
        </row>
        <row r="98">
          <cell r="C98" t="str">
            <v>Insumos para Medicina Alternativa</v>
          </cell>
          <cell r="D98" t="str">
            <v>530846</v>
          </cell>
        </row>
        <row r="99">
          <cell r="C99" t="str">
            <v>Insumos y Accesorios para Compensar Discapacidades</v>
          </cell>
          <cell r="D99" t="str">
            <v>530825</v>
          </cell>
        </row>
        <row r="100">
          <cell r="C100" t="str">
            <v>Insumos,   Materiales   y  Suministros   para   la   Construcción,   Electricidad,   Plomería,   Carpintería, Señalización Vial, Navegación y Contra Incendios</v>
          </cell>
          <cell r="D100" t="str">
            <v>530811</v>
          </cell>
        </row>
        <row r="101">
          <cell r="C101" t="str">
            <v>Insumos,  Bienes  y Materiales  para  la  Producción  de  Programas  de  Radio  y Televisión,  Eventos Culturales, Artísticos; y, Entretenimiento en General</v>
          </cell>
          <cell r="D101" t="str">
            <v>530824</v>
          </cell>
        </row>
        <row r="102">
          <cell r="C102" t="str">
            <v>Insumos, Materiales, Suministros y Bienes para Investigación</v>
          </cell>
          <cell r="D102" t="str">
            <v>530829</v>
          </cell>
        </row>
        <row r="103">
          <cell r="C103" t="str">
            <v>Investigaciones Profesionales y Análisis de Laboratorio</v>
          </cell>
          <cell r="D103" t="str">
            <v>530212</v>
          </cell>
        </row>
        <row r="104">
          <cell r="C104" t="str">
            <v>Investigaciones Profesionales y Análisis de Laboratorio</v>
          </cell>
          <cell r="D104" t="str">
            <v>530609</v>
          </cell>
        </row>
        <row r="105">
          <cell r="C105" t="str">
            <v>Libros y Colecciones</v>
          </cell>
          <cell r="D105" t="str">
            <v>530409</v>
          </cell>
        </row>
        <row r="106">
          <cell r="C106" t="str">
            <v>Libros y Colecciones</v>
          </cell>
          <cell r="D106" t="str">
            <v>531409</v>
          </cell>
        </row>
        <row r="107">
          <cell r="C107" t="str">
            <v>Logística</v>
          </cell>
          <cell r="D107" t="str">
            <v>531001</v>
          </cell>
        </row>
        <row r="108">
          <cell r="C108" t="str">
            <v>Mantenimiento de Áreas Verdes y Arreglo de Vías Internas</v>
          </cell>
          <cell r="D108" t="str">
            <v>530418</v>
          </cell>
        </row>
        <row r="109">
          <cell r="C109" t="str">
            <v>Mantenimiento y Reparación de Equipos y Sistemas Informáticos</v>
          </cell>
          <cell r="D109" t="str">
            <v>530704</v>
          </cell>
        </row>
        <row r="110">
          <cell r="C110" t="str">
            <v>Maquinarias y Equipos (Arrendamiento)</v>
          </cell>
          <cell r="D110" t="str">
            <v>530504</v>
          </cell>
        </row>
        <row r="111">
          <cell r="C111" t="str">
            <v>Maquinarias y Equipos (Bienes de Larga Duración)</v>
          </cell>
          <cell r="D111">
            <v>840104</v>
          </cell>
        </row>
        <row r="112">
          <cell r="C112" t="str">
            <v>Maquinarias y Equipos (Instalación, Mantenimiento y Reparación)</v>
          </cell>
          <cell r="D112" t="str">
            <v>530404</v>
          </cell>
        </row>
        <row r="113">
          <cell r="C113" t="str">
            <v>Maquinarias y Equipos (No Depreciables)</v>
          </cell>
          <cell r="D113" t="str">
            <v>531404</v>
          </cell>
        </row>
        <row r="114">
          <cell r="C114" t="str">
            <v>Materiales de Aseo</v>
          </cell>
          <cell r="D114" t="str">
            <v>530805</v>
          </cell>
        </row>
        <row r="115">
          <cell r="C115" t="str">
            <v>Materiales de Impresión, Fotografía, Reproducción y Publicaciones</v>
          </cell>
          <cell r="D115" t="str">
            <v>530807</v>
          </cell>
        </row>
        <row r="116">
          <cell r="C116" t="str">
            <v>Materiales de Oficina</v>
          </cell>
          <cell r="D116" t="str">
            <v>530804</v>
          </cell>
        </row>
        <row r="117">
          <cell r="C117" t="str">
            <v>Materiales de Peluquería</v>
          </cell>
          <cell r="D117" t="str">
            <v>530828</v>
          </cell>
        </row>
        <row r="118">
          <cell r="C118" t="str">
            <v>Materiales Didácticos</v>
          </cell>
          <cell r="D118" t="str">
            <v>530812</v>
          </cell>
        </row>
        <row r="119">
          <cell r="C119" t="str">
            <v>Medicinas y Productos Farmacéuticos</v>
          </cell>
          <cell r="D119" t="str">
            <v>530809</v>
          </cell>
        </row>
        <row r="120">
          <cell r="C120" t="str">
            <v>Membrecías</v>
          </cell>
          <cell r="D120" t="str">
            <v>530239</v>
          </cell>
        </row>
        <row r="121">
          <cell r="C121" t="str">
            <v>Menaje de Cocina, de Hogar y Accesorios Descartables</v>
          </cell>
          <cell r="D121" t="str">
            <v>530820</v>
          </cell>
        </row>
        <row r="122">
          <cell r="C122" t="str">
            <v>Mobiliario (Arrendamiento)</v>
          </cell>
          <cell r="D122" t="str">
            <v>530503</v>
          </cell>
        </row>
        <row r="123">
          <cell r="C123" t="str">
            <v>Mobiliario (No Depreciables)</v>
          </cell>
          <cell r="D123" t="str">
            <v>531403</v>
          </cell>
        </row>
        <row r="124">
          <cell r="C124" t="str">
            <v>Mobiliarios  (Instalación, Mantenimiento y Reparación)</v>
          </cell>
          <cell r="D124" t="str">
            <v>530403</v>
          </cell>
        </row>
        <row r="125">
          <cell r="C125" t="str">
            <v>Mobiliarios (Bienes de Larga Duración)</v>
          </cell>
          <cell r="D125">
            <v>840103</v>
          </cell>
        </row>
        <row r="126">
          <cell r="C126" t="str">
            <v>Mudanzas e Instalaciones</v>
          </cell>
          <cell r="D126" t="str">
            <v>530305</v>
          </cell>
        </row>
        <row r="127">
          <cell r="C127" t="str">
            <v>Muestras de Productos para Ferias, Exposiciones y Negociaciones Nacionales e Internacionales</v>
          </cell>
          <cell r="D127" t="str">
            <v>530836</v>
          </cell>
        </row>
        <row r="128">
          <cell r="C128" t="str">
            <v>Otras Instalaciones, Mantenimientos y Reparaciones</v>
          </cell>
          <cell r="D128" t="str">
            <v>530499</v>
          </cell>
        </row>
        <row r="129">
          <cell r="C129" t="str">
            <v>Otros Arrendamientos</v>
          </cell>
          <cell r="D129" t="str">
            <v>530599</v>
          </cell>
        </row>
        <row r="130">
          <cell r="C130" t="str">
            <v>Otros de Uso y Consumo Corriente</v>
          </cell>
          <cell r="D130" t="str">
            <v>530899</v>
          </cell>
        </row>
        <row r="131">
          <cell r="C131" t="str">
            <v>Otros Servicios Generales</v>
          </cell>
          <cell r="D131" t="str">
            <v>530299</v>
          </cell>
        </row>
        <row r="132">
          <cell r="C132" t="str">
            <v>Partes y Repuestos</v>
          </cell>
          <cell r="D132" t="str">
            <v>531411</v>
          </cell>
        </row>
        <row r="133">
          <cell r="C133" t="str">
            <v>Partes y Repuestos</v>
          </cell>
          <cell r="D133">
            <v>840111</v>
          </cell>
        </row>
        <row r="134">
          <cell r="C134" t="str">
            <v>Pasajes al Exterior</v>
          </cell>
          <cell r="D134" t="str">
            <v>530302</v>
          </cell>
        </row>
        <row r="135">
          <cell r="C135" t="str">
            <v>Pasajes al Interior</v>
          </cell>
          <cell r="D135" t="str">
            <v>530301</v>
          </cell>
        </row>
        <row r="136">
          <cell r="C136" t="str">
            <v>Plantas</v>
          </cell>
          <cell r="D136" t="str">
            <v>531515</v>
          </cell>
        </row>
        <row r="137">
          <cell r="C137" t="str">
            <v>Por Renuncia Voluntaria</v>
          </cell>
          <cell r="D137">
            <v>510709</v>
          </cell>
        </row>
        <row r="138">
          <cell r="C138" t="str">
            <v>Productos Agrícolas</v>
          </cell>
          <cell r="D138" t="str">
            <v>530817</v>
          </cell>
        </row>
        <row r="139">
          <cell r="C139" t="str">
            <v>Productos Homeopáticos</v>
          </cell>
          <cell r="D139" t="str">
            <v>530845</v>
          </cell>
        </row>
        <row r="140">
          <cell r="C140" t="str">
            <v>Prótesis, Endoprótesis e Implantes Corporales</v>
          </cell>
          <cell r="D140" t="str">
            <v>530834</v>
          </cell>
        </row>
        <row r="141">
          <cell r="C141" t="str">
            <v>Recargos por cambios en pasajes al interior y al exterior del país</v>
          </cell>
          <cell r="D141" t="str">
            <v>530308</v>
          </cell>
        </row>
        <row r="142">
          <cell r="C142" t="str">
            <v>Registro, Inscripción y Otros Gastos Previos a la Aceptación para Capacitación en el Exterior</v>
          </cell>
          <cell r="D142" t="str">
            <v>530608</v>
          </cell>
        </row>
        <row r="143">
          <cell r="C143" t="str">
            <v>Remediación, Restauración y Descontaminación de Cuerpos de Agua</v>
          </cell>
          <cell r="D143" t="str">
            <v>530237</v>
          </cell>
        </row>
        <row r="144">
          <cell r="C144" t="str">
            <v>Repuestos y Accesorios</v>
          </cell>
          <cell r="D144" t="str">
            <v>530813</v>
          </cell>
        </row>
        <row r="145">
          <cell r="C145" t="str">
            <v>Repuestos y Accesorios para Maquinarias, Plantas Eléctricas, Equipos y Otros</v>
          </cell>
          <cell r="D145" t="str">
            <v>530844</v>
          </cell>
        </row>
        <row r="146">
          <cell r="C146" t="str">
            <v>Repuestos y Accesorios para Vehículos Aéreos</v>
          </cell>
          <cell r="D146" t="str">
            <v>530843</v>
          </cell>
        </row>
        <row r="147">
          <cell r="C147" t="str">
            <v>Repuestos y Accesorios para Vehículos Marinos</v>
          </cell>
          <cell r="D147" t="str">
            <v>530842</v>
          </cell>
        </row>
        <row r="148">
          <cell r="C148" t="str">
            <v>Repuestos y Accesorios para Vehículos Terrestres</v>
          </cell>
          <cell r="D148" t="str">
            <v>530841</v>
          </cell>
        </row>
        <row r="149">
          <cell r="C149" t="str">
            <v>Salarios Unificados</v>
          </cell>
          <cell r="D149">
            <v>510106</v>
          </cell>
        </row>
        <row r="150">
          <cell r="C150" t="str">
            <v>Seguros</v>
          </cell>
          <cell r="D150">
            <v>570201</v>
          </cell>
        </row>
        <row r="151">
          <cell r="C151" t="str">
            <v>Semovientes</v>
          </cell>
          <cell r="D151" t="str">
            <v>531512</v>
          </cell>
        </row>
        <row r="152">
          <cell r="C152" t="str">
            <v>Servicio  de  Incineración  de  Documentos  Públicos;   Sustancias  Estupefacientes  y  Psicotrópicas;</v>
          </cell>
          <cell r="D152" t="str">
            <v>530225</v>
          </cell>
        </row>
        <row r="153">
          <cell r="C153" t="str">
            <v>Servicio de Administración de Patio de Contenedores</v>
          </cell>
          <cell r="D153" t="str">
            <v>530238</v>
          </cell>
        </row>
        <row r="154">
          <cell r="C154" t="str">
            <v>Servicio de Alimentación</v>
          </cell>
          <cell r="D154" t="str">
            <v>530235</v>
          </cell>
        </row>
        <row r="155">
          <cell r="C155" t="str">
            <v>Servicio de Auditoría</v>
          </cell>
          <cell r="D155" t="str">
            <v>530602</v>
          </cell>
        </row>
        <row r="156">
          <cell r="C156" t="str">
            <v>Servicio de Capacitación</v>
          </cell>
          <cell r="D156" t="str">
            <v>530603</v>
          </cell>
        </row>
        <row r="157">
          <cell r="C157" t="str">
            <v>Servicio de Confección de Menaje de Hogar y/o Prendas de Protección</v>
          </cell>
          <cell r="D157" t="str">
            <v>530244</v>
          </cell>
        </row>
        <row r="158">
          <cell r="C158" t="str">
            <v>Servicio de Correo</v>
          </cell>
          <cell r="D158" t="str">
            <v>530106</v>
          </cell>
        </row>
        <row r="159">
          <cell r="C159" t="str">
            <v>Servicio de Guardería</v>
          </cell>
          <cell r="D159" t="str">
            <v>530210</v>
          </cell>
        </row>
        <row r="160">
          <cell r="C160" t="str">
            <v>Servicio de Implementación y Administración de Bancos de Información</v>
          </cell>
          <cell r="D160" t="str">
            <v>530224</v>
          </cell>
        </row>
        <row r="161">
          <cell r="C161" t="str">
            <v>Servicio de Monitoreo de la Información en Televisión, Radio, Prensa, Medios On-Line y Otros</v>
          </cell>
          <cell r="D161" t="str">
            <v>530241</v>
          </cell>
        </row>
        <row r="162">
          <cell r="C162" t="str">
            <v>Servicio de Seguridad y Vigilancia</v>
          </cell>
          <cell r="D162" t="str">
            <v>530208</v>
          </cell>
        </row>
        <row r="163">
          <cell r="C163" t="str">
            <v>Servicios   de   Identificación,   Marcación,   Autentificación,   Rastreo,   Monitoreo,   Seguimiento   y/o Trazabilidad</v>
          </cell>
          <cell r="D163" t="str">
            <v>530246</v>
          </cell>
        </row>
        <row r="164">
          <cell r="C164" t="str">
            <v>Servicios  de  Almacenamiento,  Control,  Custodia  y Dispensación  de  Medicamentos,  Materiales  e Insumos Médicos; y, Otros</v>
          </cell>
          <cell r="D164" t="str">
            <v>530242</v>
          </cell>
        </row>
        <row r="165">
          <cell r="C165" t="str">
            <v>Servicios  de  Aseo;  Lavado  de  Vestimenta  de  Trabajo;  Fumigación,  Desinfección  y  Limpieza  de Instalaciones</v>
          </cell>
          <cell r="D165" t="str">
            <v>530209</v>
          </cell>
        </row>
        <row r="166">
          <cell r="C166" t="str">
            <v>Servicios de Cartografía</v>
          </cell>
          <cell r="D166" t="str">
            <v>530223</v>
          </cell>
        </row>
        <row r="167">
          <cell r="C167" t="str">
            <v>Servicios de Cartografía</v>
          </cell>
          <cell r="D167" t="str">
            <v>530610</v>
          </cell>
        </row>
        <row r="168">
          <cell r="C168" t="str">
            <v>Servicios de Difusión e Información</v>
          </cell>
          <cell r="D168" t="str">
            <v>530217</v>
          </cell>
        </row>
        <row r="169">
          <cell r="C169" t="str">
            <v>Servicios de Protección y Asistencia Técnica a Víctimas, Testigos y Otros Participantes en Procesos Penales</v>
          </cell>
          <cell r="D169" t="str">
            <v>530231</v>
          </cell>
        </row>
        <row r="170">
          <cell r="C170" t="str">
            <v>Servicios de Provisión de Dispositivos Electrónicos y Certificación para Registro de Firmas Digitales</v>
          </cell>
          <cell r="D170" t="str">
            <v>530228</v>
          </cell>
        </row>
        <row r="171">
          <cell r="C171" t="str">
            <v>Servicios de Publicidad y Propaganda en Medios de Comunicación Masiva</v>
          </cell>
          <cell r="D171" t="str">
            <v>530218</v>
          </cell>
        </row>
        <row r="172">
          <cell r="C172" t="str">
            <v>Servicios de Publicidad y Propaganda Usando otros Medios</v>
          </cell>
          <cell r="D172" t="str">
            <v>530219</v>
          </cell>
        </row>
        <row r="173">
          <cell r="C173" t="str">
            <v>Servicios de Repatriación de Cadáveres de Ecuatorianos Fallecidos en el Exterior</v>
          </cell>
          <cell r="D173" t="str">
            <v>530227</v>
          </cell>
        </row>
        <row r="174">
          <cell r="C174" t="str">
            <v>Servicios de Soporte al Usuario a través de Centros de Servicio y Operadores Telefónicos</v>
          </cell>
          <cell r="D174" t="str">
            <v>530229</v>
          </cell>
        </row>
        <row r="175">
          <cell r="C175" t="str">
            <v>Servicios de Voluntariado</v>
          </cell>
          <cell r="D175" t="str">
            <v>530216</v>
          </cell>
        </row>
        <row r="176">
          <cell r="C176" t="str">
            <v>Servicios en Actividades Mineras e Hidrocarburíferas</v>
          </cell>
          <cell r="D176" t="str">
            <v>530233</v>
          </cell>
        </row>
        <row r="177">
          <cell r="C177" t="str">
            <v>Servicios en Plantaciones Forestales</v>
          </cell>
          <cell r="D177" t="str">
            <v>530236</v>
          </cell>
        </row>
        <row r="178">
          <cell r="C178" t="str">
            <v>Servicios Exequiales</v>
          </cell>
          <cell r="D178" t="str">
            <v>530240</v>
          </cell>
        </row>
        <row r="179">
          <cell r="C179" t="str">
            <v>Servicios Médicos Hospitalarios y Complementarios</v>
          </cell>
          <cell r="D179" t="str">
            <v>530226</v>
          </cell>
        </row>
        <row r="180">
          <cell r="C180" t="str">
            <v>Servicios para Actividades Agropecuarias, Pesca y Caza</v>
          </cell>
          <cell r="D180" t="str">
            <v>530220</v>
          </cell>
        </row>
        <row r="181">
          <cell r="C181" t="str">
            <v>Servicios Personales Eventuales sin Relación de Dependencia</v>
          </cell>
          <cell r="D181" t="str">
            <v>530221</v>
          </cell>
        </row>
        <row r="182">
          <cell r="C182" t="str">
            <v>Servicios relacionados a la exhumación e inhumación de cadáveres</v>
          </cell>
          <cell r="D182" t="str">
            <v>530245</v>
          </cell>
        </row>
        <row r="183">
          <cell r="C183" t="str">
            <v>Servicios Técnicos Especializados</v>
          </cell>
          <cell r="D183" t="str">
            <v>530607</v>
          </cell>
        </row>
        <row r="184">
          <cell r="C184" t="str">
            <v>Servicios y Derechos en Producción y Programación de Radio y Televisión</v>
          </cell>
          <cell r="D184" t="str">
            <v>530222</v>
          </cell>
        </row>
        <row r="185">
          <cell r="C185" t="str">
            <v>Suministros para Actividades Agropecuarias, Pesca y Caza</v>
          </cell>
          <cell r="D185" t="str">
            <v>530814</v>
          </cell>
        </row>
        <row r="186">
          <cell r="C186" t="str">
            <v>Suministros para la Defensa y Seguridad Pública</v>
          </cell>
          <cell r="D186" t="str">
            <v>531002</v>
          </cell>
        </row>
        <row r="187">
          <cell r="C187" t="str">
            <v>Suplementos vitamínicos</v>
          </cell>
          <cell r="D187">
            <v>530850</v>
          </cell>
        </row>
        <row r="188">
          <cell r="C188" t="str">
            <v>Tasas Generales- Impuestos- Contribuciones- Permisos- Licencias y Patentes</v>
          </cell>
          <cell r="D188">
            <v>570102</v>
          </cell>
        </row>
        <row r="189">
          <cell r="C189" t="str">
            <v>Telecomunicaciones</v>
          </cell>
          <cell r="D189" t="str">
            <v>530105</v>
          </cell>
        </row>
        <row r="190">
          <cell r="C190" t="str">
            <v>Terrenos (Arrendamiento)</v>
          </cell>
          <cell r="D190" t="str">
            <v>530501</v>
          </cell>
        </row>
        <row r="191">
          <cell r="C191" t="str">
            <v>Terrenos (Mantenimiento)</v>
          </cell>
          <cell r="D191" t="str">
            <v>530401</v>
          </cell>
        </row>
        <row r="192">
          <cell r="C192" t="str">
            <v>Transporte de Personal y Deportistas</v>
          </cell>
          <cell r="D192" t="str">
            <v>530201</v>
          </cell>
        </row>
        <row r="193">
          <cell r="C193" t="str">
            <v>Uniformes Deportivos</v>
          </cell>
          <cell r="D193" t="str">
            <v>530827</v>
          </cell>
        </row>
        <row r="194">
          <cell r="C194" t="str">
            <v>Vehículos (Arrendamiento)</v>
          </cell>
          <cell r="D194" t="str">
            <v>530505</v>
          </cell>
        </row>
        <row r="195">
          <cell r="C195" t="str">
            <v>Vehículos (Mantenimiento y Reparación)</v>
          </cell>
          <cell r="D195" t="str">
            <v>530405</v>
          </cell>
        </row>
        <row r="196">
          <cell r="C196" t="str">
            <v>Vehículos Aéreos (Arrendamiento)</v>
          </cell>
          <cell r="D196" t="str">
            <v>530519</v>
          </cell>
        </row>
        <row r="197">
          <cell r="C197" t="str">
            <v>Vehículos Aéreos (Mantenimiento y Reparaciones)</v>
          </cell>
          <cell r="D197" t="str">
            <v>530424</v>
          </cell>
        </row>
        <row r="198">
          <cell r="C198" t="str">
            <v>Vehículos Marinos (Arrendamiento)</v>
          </cell>
          <cell r="D198" t="str">
            <v>530518</v>
          </cell>
        </row>
      </sheetData>
      <sheetData sheetId="7" refreshError="1"/>
      <sheetData sheetId="8" refreshError="1"/>
      <sheetData sheetId="9" refreshError="1"/>
    </sheetDataSet>
  </externalBook>
</externalLink>
</file>

<file path=xl/tables/table1.xml><?xml version="1.0" encoding="utf-8"?>
<table xmlns="http://schemas.openxmlformats.org/spreadsheetml/2006/main" id="2" name="Tabla2" displayName="Tabla2" ref="A1:D205" totalsRowShown="0" headerRowDxfId="44" dataDxfId="42" headerRowBorderDxfId="43" tableBorderDxfId="41" totalsRowBorderDxfId="40">
  <autoFilter ref="A1:D205"/>
  <tableColumns count="4">
    <tableColumn id="1" name="#" dataDxfId="39"/>
    <tableColumn id="2" name="CÓDIGO" dataDxfId="38"/>
    <tableColumn id="3" name="NOMBRE DEL ÍTEM" dataDxfId="37"/>
    <tableColumn id="4" name="DESCRIPCIÓN" dataDxfId="36"/>
  </tableColumns>
  <tableStyleInfo name="TableStyleMedium13" showFirstColumn="0" showLastColumn="0" showRowStripes="1" showColumnStripes="0"/>
</table>
</file>

<file path=xl/tables/table2.xml><?xml version="1.0" encoding="utf-8"?>
<table xmlns="http://schemas.openxmlformats.org/spreadsheetml/2006/main" id="1" name="Tabla1" displayName="Tabla1" ref="A6:C19" totalsRowShown="0" headerRowDxfId="35" dataDxfId="34" tableBorderDxfId="33">
  <autoFilter ref="A6:C19"/>
  <tableColumns count="3">
    <tableColumn id="1" name="ACTIVIDAD" dataDxfId="32"/>
    <tableColumn id="2" name="OBJETIVO DE LA ACTIVIDAD" dataDxfId="31"/>
    <tableColumn id="3" name="GASTOS CONSIDERADOS" dataDxfId="3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90"/>
  <sheetViews>
    <sheetView zoomScale="70" zoomScaleNormal="70" workbookViewId="0">
      <selection activeCell="F15" sqref="F15:J15"/>
    </sheetView>
  </sheetViews>
  <sheetFormatPr baseColWidth="10" defaultRowHeight="15" x14ac:dyDescent="0.25"/>
  <cols>
    <col min="1" max="1" width="3.140625" style="6" customWidth="1"/>
    <col min="2" max="2" width="33.7109375" style="6" customWidth="1"/>
    <col min="3" max="3" width="16.85546875" style="6" customWidth="1"/>
    <col min="4" max="5" width="25" style="6" customWidth="1"/>
    <col min="6" max="9" width="11.42578125" style="6"/>
    <col min="10" max="10" width="11.140625" style="6" customWidth="1"/>
    <col min="11" max="14" width="11.42578125" style="6"/>
    <col min="15" max="15" width="4" style="6" customWidth="1"/>
    <col min="16" max="16384" width="11.42578125" style="6"/>
  </cols>
  <sheetData>
    <row r="1" spans="1:21" ht="15" customHeight="1" thickBot="1" x14ac:dyDescent="0.3"/>
    <row r="2" spans="1:21" ht="15.75" hidden="1" thickBot="1" x14ac:dyDescent="0.3"/>
    <row r="3" spans="1:21" ht="15.75" hidden="1" thickBot="1" x14ac:dyDescent="0.3"/>
    <row r="4" spans="1:21" x14ac:dyDescent="0.25">
      <c r="A4" s="114"/>
      <c r="B4" s="46"/>
      <c r="C4" s="46"/>
      <c r="D4" s="46"/>
      <c r="E4" s="46"/>
      <c r="F4" s="46"/>
      <c r="G4" s="46"/>
      <c r="H4" s="46"/>
      <c r="I4" s="46"/>
      <c r="J4" s="46"/>
      <c r="K4" s="46"/>
      <c r="L4" s="46"/>
      <c r="M4" s="46"/>
      <c r="N4" s="46"/>
      <c r="O4" s="46"/>
      <c r="P4" s="46"/>
      <c r="Q4" s="46"/>
      <c r="R4" s="46"/>
      <c r="S4" s="46"/>
      <c r="T4" s="46"/>
      <c r="U4" s="47"/>
    </row>
    <row r="5" spans="1:21" x14ac:dyDescent="0.25">
      <c r="A5" s="115"/>
      <c r="B5" s="41"/>
      <c r="C5" s="41"/>
      <c r="D5" s="41"/>
      <c r="E5" s="41"/>
      <c r="F5" s="41"/>
      <c r="G5" s="41"/>
      <c r="H5" s="41"/>
      <c r="I5" s="41"/>
      <c r="J5" s="41"/>
      <c r="K5" s="41"/>
      <c r="L5" s="41"/>
      <c r="M5" s="41"/>
      <c r="N5" s="41"/>
      <c r="O5" s="41"/>
      <c r="P5" s="41"/>
      <c r="Q5" s="41"/>
      <c r="R5" s="41"/>
      <c r="S5" s="41"/>
      <c r="T5" s="41"/>
      <c r="U5" s="116"/>
    </row>
    <row r="6" spans="1:21" ht="51.75" customHeight="1" x14ac:dyDescent="0.25">
      <c r="A6" s="10"/>
      <c r="B6" s="41"/>
      <c r="C6" s="41"/>
      <c r="D6" s="41"/>
      <c r="E6" s="371" t="s">
        <v>49</v>
      </c>
      <c r="F6" s="372"/>
      <c r="G6" s="372"/>
      <c r="H6" s="372"/>
      <c r="I6" s="372"/>
      <c r="J6" s="372"/>
      <c r="K6" s="372"/>
      <c r="L6" s="372"/>
      <c r="M6" s="372"/>
      <c r="N6" s="372"/>
      <c r="O6" s="372"/>
      <c r="P6" s="372"/>
      <c r="Q6" s="372"/>
      <c r="R6" s="372"/>
      <c r="S6" s="41"/>
      <c r="T6" s="41"/>
      <c r="U6" s="14"/>
    </row>
    <row r="7" spans="1:21" ht="33" customHeight="1" x14ac:dyDescent="0.25">
      <c r="A7" s="10"/>
      <c r="B7" s="41"/>
      <c r="C7" s="41"/>
      <c r="D7" s="41"/>
      <c r="E7" s="371" t="s">
        <v>50</v>
      </c>
      <c r="F7" s="372"/>
      <c r="G7" s="372"/>
      <c r="H7" s="372"/>
      <c r="I7" s="372"/>
      <c r="J7" s="372"/>
      <c r="K7" s="372"/>
      <c r="L7" s="372"/>
      <c r="M7" s="372"/>
      <c r="N7" s="372"/>
      <c r="O7" s="372"/>
      <c r="P7" s="372"/>
      <c r="Q7" s="372"/>
      <c r="R7" s="372"/>
      <c r="S7" s="41"/>
      <c r="T7" s="41"/>
      <c r="U7" s="14"/>
    </row>
    <row r="8" spans="1:21" ht="23.25" x14ac:dyDescent="0.25">
      <c r="A8" s="117"/>
      <c r="B8" s="373" t="s">
        <v>51</v>
      </c>
      <c r="C8" s="374"/>
      <c r="D8" s="374"/>
      <c r="E8" s="374"/>
      <c r="F8" s="374"/>
      <c r="G8" s="374"/>
      <c r="H8" s="374"/>
      <c r="I8" s="374"/>
      <c r="J8" s="374"/>
      <c r="K8" s="374"/>
      <c r="L8" s="374"/>
      <c r="M8" s="374"/>
      <c r="N8" s="374"/>
      <c r="O8" s="374"/>
      <c r="P8" s="374"/>
      <c r="Q8" s="374"/>
      <c r="R8" s="374"/>
      <c r="S8" s="374"/>
      <c r="T8" s="375"/>
      <c r="U8" s="118"/>
    </row>
    <row r="9" spans="1:21" ht="15.75" thickBot="1" x14ac:dyDescent="0.3">
      <c r="A9" s="10"/>
      <c r="B9" s="41"/>
      <c r="C9" s="41"/>
      <c r="D9" s="41"/>
      <c r="E9" s="41"/>
      <c r="F9" s="41"/>
      <c r="G9" s="41"/>
      <c r="H9" s="41"/>
      <c r="I9" s="41"/>
      <c r="J9" s="41"/>
      <c r="K9" s="41"/>
      <c r="L9" s="41"/>
      <c r="M9" s="41"/>
      <c r="N9" s="41"/>
      <c r="O9" s="41"/>
      <c r="P9" s="41"/>
      <c r="Q9" s="41"/>
      <c r="R9" s="41"/>
      <c r="S9" s="41"/>
      <c r="T9" s="41"/>
      <c r="U9" s="14"/>
    </row>
    <row r="10" spans="1:21" x14ac:dyDescent="0.25">
      <c r="A10" s="10"/>
      <c r="B10" s="119"/>
      <c r="C10" s="11"/>
      <c r="D10" s="11"/>
      <c r="E10" s="11"/>
      <c r="F10" s="11"/>
      <c r="G10" s="11"/>
      <c r="H10" s="11"/>
      <c r="I10" s="11"/>
      <c r="J10" s="12"/>
      <c r="K10" s="13"/>
      <c r="L10" s="13"/>
      <c r="M10" s="13"/>
      <c r="N10" s="13"/>
      <c r="O10" s="13"/>
      <c r="P10" s="13"/>
      <c r="Q10" s="13"/>
      <c r="R10" s="13"/>
      <c r="S10" s="13"/>
      <c r="T10" s="13"/>
      <c r="U10" s="14"/>
    </row>
    <row r="11" spans="1:21" ht="18.75" thickBot="1" x14ac:dyDescent="0.3">
      <c r="A11" s="10"/>
      <c r="B11" s="120" t="s">
        <v>52</v>
      </c>
      <c r="C11" s="15"/>
      <c r="D11" s="15"/>
      <c r="E11" s="15"/>
      <c r="F11" s="15"/>
      <c r="G11" s="15"/>
      <c r="H11" s="15"/>
      <c r="I11" s="15"/>
      <c r="J11" s="16"/>
      <c r="K11" s="15"/>
      <c r="L11" s="15"/>
      <c r="M11" s="15"/>
      <c r="N11" s="15"/>
      <c r="O11" s="15"/>
      <c r="P11" s="15"/>
      <c r="Q11" s="15"/>
      <c r="R11" s="15"/>
      <c r="S11" s="15"/>
      <c r="T11" s="15"/>
      <c r="U11" s="14"/>
    </row>
    <row r="12" spans="1:21" ht="18" x14ac:dyDescent="0.25">
      <c r="A12" s="17"/>
      <c r="B12" s="37" t="s">
        <v>53</v>
      </c>
      <c r="C12" s="121"/>
      <c r="D12" s="121"/>
      <c r="E12" s="121"/>
      <c r="F12" s="368" t="s">
        <v>844</v>
      </c>
      <c r="G12" s="369"/>
      <c r="H12" s="369"/>
      <c r="I12" s="369"/>
      <c r="J12" s="370"/>
      <c r="K12" s="18"/>
      <c r="L12" s="122"/>
      <c r="M12" s="19"/>
      <c r="N12" s="19"/>
      <c r="O12" s="19"/>
      <c r="P12" s="19"/>
      <c r="Q12" s="19"/>
      <c r="R12" s="19"/>
      <c r="S12" s="19"/>
      <c r="T12" s="20"/>
      <c r="U12" s="21"/>
    </row>
    <row r="13" spans="1:21" ht="18" x14ac:dyDescent="0.25">
      <c r="B13" s="123" t="s">
        <v>54</v>
      </c>
      <c r="C13" s="121"/>
      <c r="D13" s="121"/>
      <c r="E13" s="121"/>
      <c r="F13" s="376">
        <v>1792356024001</v>
      </c>
      <c r="G13" s="377"/>
      <c r="H13" s="377"/>
      <c r="I13" s="377"/>
      <c r="J13" s="378"/>
      <c r="K13" s="18"/>
      <c r="L13" s="124"/>
      <c r="M13" s="22"/>
      <c r="N13" s="22"/>
      <c r="O13" s="22"/>
      <c r="P13" s="22"/>
      <c r="Q13" s="22"/>
      <c r="R13" s="22"/>
      <c r="S13" s="22"/>
      <c r="T13" s="23"/>
      <c r="U13" s="21"/>
    </row>
    <row r="14" spans="1:21" ht="18" x14ac:dyDescent="0.25">
      <c r="A14" s="10"/>
      <c r="B14" s="125" t="s">
        <v>55</v>
      </c>
      <c r="C14" s="121"/>
      <c r="D14" s="35"/>
      <c r="E14" s="35"/>
      <c r="F14" s="368" t="s">
        <v>845</v>
      </c>
      <c r="G14" s="369"/>
      <c r="H14" s="369"/>
      <c r="I14" s="369"/>
      <c r="J14" s="370"/>
      <c r="K14" s="24"/>
      <c r="L14" s="120" t="s">
        <v>56</v>
      </c>
      <c r="M14" s="25"/>
      <c r="N14" s="25"/>
      <c r="O14" s="25"/>
      <c r="P14" s="25"/>
      <c r="Q14" s="25"/>
      <c r="R14" s="25"/>
      <c r="S14" s="25"/>
      <c r="T14" s="26"/>
      <c r="U14" s="14"/>
    </row>
    <row r="15" spans="1:21" ht="18" x14ac:dyDescent="0.25">
      <c r="A15" s="10"/>
      <c r="B15" s="125" t="s">
        <v>57</v>
      </c>
      <c r="C15" s="121"/>
      <c r="D15" s="126"/>
      <c r="E15" s="126"/>
      <c r="F15" s="368" t="s">
        <v>846</v>
      </c>
      <c r="G15" s="369"/>
      <c r="H15" s="369"/>
      <c r="I15" s="369"/>
      <c r="J15" s="370"/>
      <c r="K15" s="24"/>
      <c r="L15" s="37" t="s">
        <v>58</v>
      </c>
      <c r="M15" s="32"/>
      <c r="N15" s="381" t="s">
        <v>850</v>
      </c>
      <c r="O15" s="381"/>
      <c r="P15" s="381"/>
      <c r="Q15" s="381"/>
      <c r="R15" s="381"/>
      <c r="S15" s="381"/>
      <c r="T15" s="27"/>
      <c r="U15" s="14"/>
    </row>
    <row r="16" spans="1:21" ht="18" x14ac:dyDescent="0.25">
      <c r="A16" s="10"/>
      <c r="B16" s="125" t="s">
        <v>59</v>
      </c>
      <c r="C16" s="121"/>
      <c r="D16" s="35"/>
      <c r="E16" s="35"/>
      <c r="F16" s="368" t="s">
        <v>847</v>
      </c>
      <c r="G16" s="369"/>
      <c r="H16" s="369"/>
      <c r="I16" s="369"/>
      <c r="J16" s="370"/>
      <c r="K16" s="24"/>
      <c r="L16" s="37" t="s">
        <v>60</v>
      </c>
      <c r="M16" s="32"/>
      <c r="N16" s="381" t="s">
        <v>851</v>
      </c>
      <c r="O16" s="381"/>
      <c r="P16" s="381"/>
      <c r="Q16" s="381"/>
      <c r="R16" s="381"/>
      <c r="S16" s="381"/>
      <c r="T16" s="27"/>
      <c r="U16" s="14"/>
    </row>
    <row r="17" spans="1:21" ht="18" x14ac:dyDescent="0.25">
      <c r="A17" s="10"/>
      <c r="B17" s="125" t="s">
        <v>61</v>
      </c>
      <c r="C17" s="121"/>
      <c r="D17" s="34"/>
      <c r="E17" s="34"/>
      <c r="F17" s="368" t="s">
        <v>853</v>
      </c>
      <c r="G17" s="369"/>
      <c r="H17" s="369"/>
      <c r="I17" s="369"/>
      <c r="J17" s="370"/>
      <c r="K17" s="24"/>
      <c r="L17" s="37" t="s">
        <v>62</v>
      </c>
      <c r="M17" s="32"/>
      <c r="N17" s="381" t="s">
        <v>852</v>
      </c>
      <c r="O17" s="381"/>
      <c r="P17" s="381"/>
      <c r="Q17" s="381"/>
      <c r="R17" s="381"/>
      <c r="S17" s="381"/>
      <c r="T17" s="27"/>
      <c r="U17" s="14"/>
    </row>
    <row r="18" spans="1:21" ht="18" x14ac:dyDescent="0.25">
      <c r="A18" s="10"/>
      <c r="B18" s="125"/>
      <c r="C18" s="121"/>
      <c r="D18" s="35"/>
      <c r="E18" s="35"/>
      <c r="F18" s="379"/>
      <c r="G18" s="379"/>
      <c r="H18" s="379"/>
      <c r="I18" s="379"/>
      <c r="J18" s="380"/>
      <c r="K18" s="24"/>
      <c r="L18" s="127"/>
      <c r="M18" s="32"/>
      <c r="N18" s="28"/>
      <c r="O18" s="28"/>
      <c r="P18" s="28"/>
      <c r="Q18" s="28"/>
      <c r="R18" s="28"/>
      <c r="S18" s="28"/>
      <c r="T18" s="27"/>
      <c r="U18" s="14"/>
    </row>
    <row r="19" spans="1:21" x14ac:dyDescent="0.25">
      <c r="A19" s="10"/>
      <c r="B19" s="128"/>
      <c r="C19" s="129"/>
      <c r="D19" s="130"/>
      <c r="F19" s="29"/>
      <c r="G19" s="29"/>
      <c r="H19" s="29"/>
      <c r="I19" s="29"/>
      <c r="J19" s="30"/>
      <c r="K19" s="31"/>
      <c r="L19" s="10"/>
      <c r="M19" s="32"/>
      <c r="N19" s="28"/>
      <c r="O19" s="28"/>
      <c r="P19" s="28"/>
      <c r="Q19" s="28"/>
      <c r="R19" s="28"/>
      <c r="S19" s="28"/>
      <c r="T19" s="27"/>
      <c r="U19" s="14"/>
    </row>
    <row r="20" spans="1:21" ht="18" x14ac:dyDescent="0.25">
      <c r="A20" s="10"/>
      <c r="B20" s="33"/>
      <c r="C20" s="34"/>
      <c r="D20" s="130"/>
      <c r="E20" s="35"/>
      <c r="F20" s="31"/>
      <c r="G20" s="31"/>
      <c r="H20" s="31"/>
      <c r="I20" s="31"/>
      <c r="J20" s="36"/>
      <c r="K20" s="31"/>
      <c r="L20" s="37" t="s">
        <v>63</v>
      </c>
      <c r="M20" s="32"/>
      <c r="N20" s="381"/>
      <c r="O20" s="381"/>
      <c r="P20" s="381"/>
      <c r="Q20" s="381"/>
      <c r="R20" s="381"/>
      <c r="S20" s="381"/>
      <c r="T20" s="14"/>
      <c r="U20" s="14"/>
    </row>
    <row r="21" spans="1:21" ht="18" x14ac:dyDescent="0.25">
      <c r="A21" s="10"/>
      <c r="B21" s="131"/>
      <c r="C21" s="132"/>
      <c r="D21" s="133"/>
      <c r="E21" s="133"/>
      <c r="F21" s="38"/>
      <c r="G21" s="38"/>
      <c r="H21" s="38"/>
      <c r="I21" s="38"/>
      <c r="J21" s="39"/>
      <c r="K21" s="31"/>
      <c r="L21" s="37"/>
      <c r="M21" s="13"/>
      <c r="N21" s="40"/>
      <c r="O21" s="13"/>
      <c r="P21" s="32"/>
      <c r="Q21" s="32"/>
      <c r="R21" s="32"/>
      <c r="S21" s="32"/>
      <c r="T21" s="14"/>
      <c r="U21" s="14"/>
    </row>
    <row r="22" spans="1:21" ht="18" x14ac:dyDescent="0.25">
      <c r="A22" s="10"/>
      <c r="B22" s="120" t="s">
        <v>64</v>
      </c>
      <c r="C22" s="15"/>
      <c r="D22" s="15"/>
      <c r="E22" s="15"/>
      <c r="F22" s="15"/>
      <c r="G22" s="15"/>
      <c r="H22" s="15"/>
      <c r="I22" s="15"/>
      <c r="J22" s="16"/>
      <c r="K22" s="15"/>
      <c r="L22" s="10"/>
      <c r="M22" s="41"/>
      <c r="N22" s="41"/>
      <c r="O22" s="41"/>
      <c r="P22" s="32"/>
      <c r="Q22" s="41"/>
      <c r="R22" s="41"/>
      <c r="S22" s="41"/>
      <c r="T22" s="14"/>
      <c r="U22" s="14"/>
    </row>
    <row r="23" spans="1:21" ht="18" x14ac:dyDescent="0.25">
      <c r="A23" s="10"/>
      <c r="B23" s="37" t="s">
        <v>65</v>
      </c>
      <c r="C23" s="37"/>
      <c r="D23" s="37"/>
      <c r="E23" s="40"/>
      <c r="F23" s="368" t="s">
        <v>848</v>
      </c>
      <c r="G23" s="369"/>
      <c r="H23" s="369"/>
      <c r="I23" s="369"/>
      <c r="J23" s="370"/>
      <c r="K23" s="24"/>
      <c r="L23" s="10"/>
      <c r="M23" s="41"/>
      <c r="N23" s="41"/>
      <c r="O23" s="41"/>
      <c r="P23" s="41"/>
      <c r="Q23" s="41"/>
      <c r="R23" s="41"/>
      <c r="S23" s="41"/>
      <c r="T23" s="27"/>
      <c r="U23" s="14"/>
    </row>
    <row r="24" spans="1:21" ht="18.75" thickBot="1" x14ac:dyDescent="0.3">
      <c r="A24" s="10"/>
      <c r="B24" s="37" t="s">
        <v>66</v>
      </c>
      <c r="C24" s="40"/>
      <c r="D24" s="40"/>
      <c r="E24" s="40"/>
      <c r="F24" s="368" t="s">
        <v>849</v>
      </c>
      <c r="G24" s="369"/>
      <c r="H24" s="369"/>
      <c r="I24" s="369"/>
      <c r="J24" s="370"/>
      <c r="K24" s="24"/>
      <c r="L24" s="42"/>
      <c r="M24" s="43"/>
      <c r="N24" s="43"/>
      <c r="O24" s="43"/>
      <c r="P24" s="43"/>
      <c r="Q24" s="43"/>
      <c r="R24" s="43"/>
      <c r="S24" s="43"/>
      <c r="T24" s="44"/>
      <c r="U24" s="14"/>
    </row>
    <row r="25" spans="1:21" ht="18" x14ac:dyDescent="0.25">
      <c r="A25" s="10"/>
      <c r="B25" s="37" t="s">
        <v>61</v>
      </c>
      <c r="C25" s="40"/>
      <c r="D25" s="40"/>
      <c r="E25" s="40"/>
      <c r="F25" s="368" t="s">
        <v>853</v>
      </c>
      <c r="G25" s="369"/>
      <c r="H25" s="369"/>
      <c r="I25" s="369"/>
      <c r="J25" s="370"/>
      <c r="K25" s="24"/>
      <c r="L25" s="24"/>
      <c r="M25" s="24"/>
      <c r="N25" s="24"/>
      <c r="O25" s="24"/>
      <c r="P25" s="24"/>
      <c r="Q25" s="24"/>
      <c r="R25" s="24"/>
      <c r="S25" s="24"/>
      <c r="T25" s="24"/>
      <c r="U25" s="14"/>
    </row>
    <row r="26" spans="1:21" ht="18" x14ac:dyDescent="0.25">
      <c r="A26" s="10"/>
      <c r="B26" s="37"/>
      <c r="C26" s="40"/>
      <c r="D26" s="40"/>
      <c r="E26" s="40"/>
      <c r="F26" s="379"/>
      <c r="G26" s="379"/>
      <c r="H26" s="379"/>
      <c r="I26" s="379"/>
      <c r="J26" s="380"/>
      <c r="K26" s="24"/>
      <c r="L26" s="24"/>
      <c r="M26" s="41"/>
      <c r="N26" s="41"/>
      <c r="O26" s="41"/>
      <c r="P26" s="41"/>
      <c r="Q26" s="41"/>
      <c r="R26" s="41"/>
      <c r="S26" s="41"/>
      <c r="T26" s="41"/>
      <c r="U26" s="14"/>
    </row>
    <row r="27" spans="1:21" x14ac:dyDescent="0.25">
      <c r="A27" s="10"/>
      <c r="B27" s="10"/>
      <c r="C27" s="41"/>
      <c r="D27" s="41"/>
      <c r="E27" s="41"/>
      <c r="F27" s="41"/>
      <c r="G27" s="41"/>
      <c r="H27" s="41"/>
      <c r="I27" s="41"/>
      <c r="J27" s="14"/>
      <c r="K27" s="41"/>
      <c r="L27" s="41"/>
      <c r="M27" s="41"/>
      <c r="N27" s="41"/>
      <c r="O27" s="41"/>
      <c r="P27" s="41"/>
      <c r="Q27" s="41"/>
      <c r="R27" s="41"/>
      <c r="S27" s="41"/>
      <c r="T27" s="41"/>
      <c r="U27" s="14"/>
    </row>
    <row r="28" spans="1:21" ht="15.75" thickBot="1" x14ac:dyDescent="0.3">
      <c r="A28" s="10"/>
      <c r="B28" s="42"/>
      <c r="C28" s="43"/>
      <c r="D28" s="43"/>
      <c r="E28" s="43"/>
      <c r="F28" s="43"/>
      <c r="G28" s="43"/>
      <c r="H28" s="43"/>
      <c r="I28" s="43"/>
      <c r="J28" s="45"/>
      <c r="K28" s="41"/>
      <c r="L28" s="41"/>
      <c r="M28" s="41"/>
      <c r="N28" s="41"/>
      <c r="O28" s="41"/>
      <c r="P28" s="41"/>
      <c r="Q28" s="41"/>
      <c r="R28" s="41"/>
      <c r="S28" s="41"/>
      <c r="T28" s="41"/>
      <c r="U28" s="14"/>
    </row>
    <row r="29" spans="1:21" ht="15.75" thickBot="1" x14ac:dyDescent="0.3">
      <c r="A29" s="10"/>
      <c r="B29" s="41"/>
      <c r="C29" s="41"/>
      <c r="D29" s="41"/>
      <c r="E29" s="41"/>
      <c r="F29" s="41"/>
      <c r="G29" s="41"/>
      <c r="H29" s="41"/>
      <c r="I29" s="41"/>
      <c r="J29" s="41"/>
      <c r="K29" s="41"/>
      <c r="L29" s="41"/>
      <c r="M29" s="41"/>
      <c r="N29" s="41"/>
      <c r="O29" s="41"/>
      <c r="P29" s="41"/>
      <c r="Q29" s="41"/>
      <c r="R29" s="41"/>
      <c r="S29" s="41"/>
      <c r="T29" s="41"/>
      <c r="U29" s="14"/>
    </row>
    <row r="30" spans="1:21" ht="18" x14ac:dyDescent="0.25">
      <c r="A30" s="10"/>
      <c r="B30" s="134" t="s">
        <v>67</v>
      </c>
      <c r="C30" s="134"/>
      <c r="D30" s="134"/>
      <c r="E30" s="135"/>
      <c r="F30" s="46"/>
      <c r="G30" s="46"/>
      <c r="H30" s="46"/>
      <c r="I30" s="46"/>
      <c r="J30" s="47"/>
      <c r="K30" s="41"/>
      <c r="L30" s="41"/>
      <c r="M30" s="41"/>
      <c r="N30" s="41"/>
      <c r="O30" s="41"/>
      <c r="P30" s="41"/>
      <c r="Q30" s="41"/>
      <c r="R30" s="41"/>
      <c r="S30" s="41"/>
      <c r="T30" s="41"/>
      <c r="U30" s="14"/>
    </row>
    <row r="31" spans="1:21" ht="18.75" thickBot="1" x14ac:dyDescent="0.3">
      <c r="A31" s="10"/>
      <c r="B31" s="10"/>
      <c r="C31" s="41"/>
      <c r="D31" s="41"/>
      <c r="E31" s="41"/>
      <c r="F31" s="41"/>
      <c r="G31" s="41"/>
      <c r="H31" s="41"/>
      <c r="I31" s="41"/>
      <c r="J31" s="14"/>
      <c r="K31" s="41"/>
      <c r="L31" s="41"/>
      <c r="M31" s="41"/>
      <c r="N31" s="48"/>
      <c r="O31" s="41"/>
      <c r="P31" s="41"/>
      <c r="Q31" s="41"/>
      <c r="R31" s="41"/>
      <c r="S31" s="41"/>
      <c r="T31" s="41"/>
      <c r="U31" s="14"/>
    </row>
    <row r="32" spans="1:21" ht="18.75" thickBot="1" x14ac:dyDescent="0.3">
      <c r="A32" s="10"/>
      <c r="B32" s="136" t="s">
        <v>68</v>
      </c>
      <c r="C32" s="137"/>
      <c r="D32" s="137"/>
      <c r="E32" s="137"/>
      <c r="F32" s="382" t="s">
        <v>77</v>
      </c>
      <c r="G32" s="383"/>
      <c r="H32" s="383"/>
      <c r="I32" s="383"/>
      <c r="J32" s="384"/>
      <c r="K32" s="41"/>
      <c r="L32" s="41"/>
      <c r="M32" s="41"/>
      <c r="N32" s="41"/>
      <c r="O32" s="41"/>
      <c r="P32" s="41"/>
      <c r="Q32" s="41"/>
      <c r="R32" s="41"/>
      <c r="S32" s="41"/>
      <c r="T32" s="41"/>
      <c r="U32" s="14"/>
    </row>
    <row r="33" spans="1:21" ht="18" x14ac:dyDescent="0.25">
      <c r="A33" s="10"/>
      <c r="B33" s="37"/>
      <c r="C33" s="41"/>
      <c r="D33" s="49"/>
      <c r="E33" s="49"/>
      <c r="F33" s="49"/>
      <c r="G33" s="49"/>
      <c r="H33" s="49"/>
      <c r="I33" s="49"/>
      <c r="J33" s="50"/>
      <c r="K33" s="41"/>
      <c r="L33" s="41"/>
      <c r="M33" s="41"/>
      <c r="N33" s="41"/>
      <c r="O33" s="41"/>
      <c r="P33" s="41"/>
      <c r="Q33" s="41"/>
      <c r="R33" s="41"/>
      <c r="S33" s="41"/>
      <c r="T33" s="41"/>
      <c r="U33" s="14"/>
    </row>
    <row r="34" spans="1:21" ht="18" x14ac:dyDescent="0.25">
      <c r="A34" s="10"/>
      <c r="B34" s="37" t="s">
        <v>70</v>
      </c>
      <c r="C34" s="41"/>
      <c r="D34" s="41"/>
      <c r="E34" s="41"/>
      <c r="F34" s="41"/>
      <c r="G34" s="41"/>
      <c r="H34" s="41"/>
      <c r="I34" s="41"/>
      <c r="J34" s="14"/>
      <c r="K34" s="41"/>
      <c r="L34" s="41"/>
      <c r="M34" s="41"/>
      <c r="N34" s="41"/>
      <c r="O34" s="41"/>
      <c r="P34" s="41"/>
      <c r="Q34" s="41"/>
      <c r="R34" s="41"/>
      <c r="S34" s="41"/>
      <c r="T34" s="41"/>
      <c r="U34" s="14"/>
    </row>
    <row r="35" spans="1:21" x14ac:dyDescent="0.25">
      <c r="A35" s="51"/>
      <c r="B35" s="138"/>
      <c r="C35" s="52"/>
      <c r="D35" s="52"/>
      <c r="E35" s="52"/>
      <c r="F35" s="52"/>
      <c r="G35" s="52"/>
      <c r="H35" s="52"/>
      <c r="I35" s="52"/>
      <c r="J35" s="53"/>
      <c r="K35" s="52"/>
      <c r="L35" s="52"/>
      <c r="M35" s="52"/>
      <c r="N35" s="52"/>
      <c r="O35" s="52"/>
      <c r="P35" s="52"/>
      <c r="Q35" s="52"/>
      <c r="R35" s="52"/>
      <c r="S35" s="52"/>
      <c r="T35" s="52"/>
      <c r="U35" s="53"/>
    </row>
    <row r="36" spans="1:21" ht="18" x14ac:dyDescent="0.25">
      <c r="A36" s="10"/>
      <c r="B36" s="37" t="s">
        <v>71</v>
      </c>
      <c r="C36" s="385" t="str">
        <f>POA!A5</f>
        <v>Facilitar la consecución de logros deportivos a nivel nacional e internacional de las y los deportistas incluyendo, aquellos que tengan algún tipo de discapacidad.</v>
      </c>
      <c r="D36" s="385"/>
      <c r="E36" s="385"/>
      <c r="F36" s="385"/>
      <c r="G36" s="385"/>
      <c r="H36" s="385"/>
      <c r="I36" s="385"/>
      <c r="J36" s="385"/>
      <c r="K36" s="41"/>
      <c r="L36" s="41"/>
      <c r="M36" s="41"/>
      <c r="N36" s="41"/>
      <c r="O36" s="41"/>
      <c r="P36" s="41"/>
      <c r="Q36" s="41"/>
      <c r="R36" s="41"/>
      <c r="S36" s="41"/>
      <c r="T36" s="54"/>
      <c r="U36" s="14"/>
    </row>
    <row r="37" spans="1:21" ht="24" customHeight="1" x14ac:dyDescent="0.25">
      <c r="A37" s="10"/>
      <c r="B37" s="51"/>
      <c r="C37" s="385"/>
      <c r="D37" s="385"/>
      <c r="E37" s="385"/>
      <c r="F37" s="385"/>
      <c r="G37" s="385"/>
      <c r="H37" s="385"/>
      <c r="I37" s="385"/>
      <c r="J37" s="385"/>
      <c r="K37" s="41"/>
      <c r="L37" s="41"/>
      <c r="M37" s="41"/>
      <c r="N37" s="41"/>
      <c r="O37" s="386"/>
      <c r="P37" s="386"/>
      <c r="Q37" s="386"/>
      <c r="R37" s="386"/>
      <c r="S37" s="386"/>
      <c r="T37" s="386"/>
      <c r="U37" s="387"/>
    </row>
    <row r="38" spans="1:21" ht="15.75" thickBot="1" x14ac:dyDescent="0.3">
      <c r="A38" s="10"/>
      <c r="B38" s="42"/>
      <c r="C38" s="43"/>
      <c r="D38" s="43"/>
      <c r="E38" s="43"/>
      <c r="F38" s="43"/>
      <c r="G38" s="43"/>
      <c r="H38" s="43"/>
      <c r="I38" s="43"/>
      <c r="J38" s="45"/>
      <c r="K38" s="41"/>
      <c r="L38" s="41"/>
      <c r="M38" s="41"/>
      <c r="N38" s="41"/>
      <c r="O38" s="386"/>
      <c r="P38" s="386"/>
      <c r="Q38" s="386"/>
      <c r="R38" s="386"/>
      <c r="S38" s="386"/>
      <c r="T38" s="386"/>
      <c r="U38" s="387"/>
    </row>
    <row r="39" spans="1:21" ht="18" x14ac:dyDescent="0.25">
      <c r="A39" s="10"/>
      <c r="B39" s="55" t="s">
        <v>72</v>
      </c>
      <c r="C39" s="41"/>
      <c r="D39" s="41"/>
      <c r="E39" s="41"/>
      <c r="F39" s="41"/>
      <c r="G39" s="41"/>
      <c r="H39" s="41"/>
      <c r="I39" s="41"/>
      <c r="J39" s="41"/>
      <c r="K39" s="41"/>
      <c r="L39" s="41"/>
      <c r="M39" s="41"/>
      <c r="N39" s="41"/>
      <c r="O39" s="386"/>
      <c r="P39" s="386"/>
      <c r="Q39" s="386"/>
      <c r="R39" s="386"/>
      <c r="S39" s="386"/>
      <c r="T39" s="386"/>
      <c r="U39" s="387"/>
    </row>
    <row r="40" spans="1:21" ht="24" customHeight="1" x14ac:dyDescent="0.25">
      <c r="A40" s="10"/>
      <c r="B40" s="388">
        <v>118356.4</v>
      </c>
      <c r="C40" s="389"/>
      <c r="D40" s="390"/>
      <c r="E40" s="56"/>
      <c r="F40" s="41"/>
      <c r="G40" s="41"/>
      <c r="H40" s="41"/>
      <c r="I40" s="41"/>
      <c r="J40" s="41"/>
      <c r="K40" s="41"/>
      <c r="L40" s="41"/>
      <c r="M40" s="41"/>
      <c r="N40" s="41"/>
      <c r="O40" s="386"/>
      <c r="P40" s="386"/>
      <c r="Q40" s="386"/>
      <c r="R40" s="386"/>
      <c r="S40" s="386"/>
      <c r="T40" s="386"/>
      <c r="U40" s="387"/>
    </row>
    <row r="41" spans="1:21" ht="15.75" thickBot="1" x14ac:dyDescent="0.3">
      <c r="A41" s="10"/>
      <c r="B41" s="52"/>
      <c r="C41" s="41"/>
      <c r="D41" s="41"/>
      <c r="E41" s="41"/>
      <c r="F41" s="41"/>
      <c r="G41" s="41"/>
      <c r="H41" s="41"/>
      <c r="I41" s="41"/>
      <c r="J41" s="41"/>
      <c r="K41" s="41"/>
      <c r="L41" s="41"/>
      <c r="M41" s="41"/>
      <c r="N41" s="41"/>
      <c r="O41" s="386"/>
      <c r="P41" s="386"/>
      <c r="Q41" s="386"/>
      <c r="R41" s="386"/>
      <c r="S41" s="386"/>
      <c r="T41" s="386"/>
      <c r="U41" s="387"/>
    </row>
    <row r="42" spans="1:21" ht="47.25" customHeight="1" thickBot="1" x14ac:dyDescent="0.3">
      <c r="A42" s="10"/>
      <c r="B42" s="139" t="s">
        <v>73</v>
      </c>
      <c r="C42" s="261" t="s">
        <v>74</v>
      </c>
      <c r="D42" s="140" t="s">
        <v>75</v>
      </c>
      <c r="E42" s="57"/>
      <c r="F42" s="391"/>
      <c r="G42" s="391"/>
      <c r="H42" s="391"/>
      <c r="I42" s="391"/>
      <c r="J42" s="391"/>
      <c r="K42" s="391"/>
      <c r="L42" s="391"/>
      <c r="M42" s="391"/>
      <c r="N42" s="391"/>
      <c r="O42" s="386"/>
      <c r="P42" s="386"/>
      <c r="Q42" s="386"/>
      <c r="R42" s="386"/>
      <c r="S42" s="386"/>
      <c r="T42" s="386"/>
      <c r="U42" s="387"/>
    </row>
    <row r="43" spans="1:21" ht="38.25" x14ac:dyDescent="0.25">
      <c r="A43" s="141"/>
      <c r="B43" s="166" t="s">
        <v>315</v>
      </c>
      <c r="C43" s="149">
        <f>SUMIF(POA!$E$4:$E$48,RESUMEN!B43,POA!$AK$4:$AK$48)</f>
        <v>7464.7099999999991</v>
      </c>
      <c r="D43" s="150">
        <f t="shared" ref="D43:D55" si="0">C43/$B$40</f>
        <v>6.3069762175936406E-2</v>
      </c>
      <c r="E43" s="142"/>
      <c r="F43" s="143"/>
      <c r="G43" s="143"/>
      <c r="H43" s="143"/>
      <c r="I43" s="143"/>
      <c r="J43" s="143"/>
      <c r="K43" s="143"/>
      <c r="L43" s="143"/>
      <c r="M43" s="143"/>
      <c r="N43" s="143"/>
      <c r="O43" s="386"/>
      <c r="P43" s="386"/>
      <c r="Q43" s="386"/>
      <c r="R43" s="386"/>
      <c r="S43" s="386"/>
      <c r="T43" s="386"/>
      <c r="U43" s="387"/>
    </row>
    <row r="44" spans="1:21" ht="25.5" x14ac:dyDescent="0.25">
      <c r="A44" s="141"/>
      <c r="B44" s="166" t="s">
        <v>287</v>
      </c>
      <c r="C44" s="149">
        <f>SUMIF(POA!$E$4:$E$48,RESUMEN!B44,POA!$AK$4:$AK$48)</f>
        <v>0</v>
      </c>
      <c r="D44" s="150">
        <f t="shared" si="0"/>
        <v>0</v>
      </c>
      <c r="E44" s="142"/>
      <c r="F44" s="143"/>
      <c r="G44" s="143"/>
      <c r="H44" s="143"/>
      <c r="I44" s="143"/>
      <c r="J44" s="143"/>
      <c r="K44" s="143"/>
      <c r="L44" s="143"/>
      <c r="M44" s="143"/>
      <c r="N44" s="143"/>
      <c r="O44" s="386"/>
      <c r="P44" s="386"/>
      <c r="Q44" s="386"/>
      <c r="R44" s="386"/>
      <c r="S44" s="386"/>
      <c r="T44" s="386"/>
      <c r="U44" s="387"/>
    </row>
    <row r="45" spans="1:21" ht="25.5" x14ac:dyDescent="0.25">
      <c r="A45" s="141"/>
      <c r="B45" s="166" t="s">
        <v>288</v>
      </c>
      <c r="C45" s="149">
        <f>SUMIF(POA!$E$4:$E$48,RESUMEN!B45,POA!$AK$4:$AK$48)</f>
        <v>0</v>
      </c>
      <c r="D45" s="150">
        <f t="shared" si="0"/>
        <v>0</v>
      </c>
      <c r="E45" s="142"/>
      <c r="F45" s="143"/>
      <c r="G45" s="143"/>
      <c r="H45" s="143"/>
      <c r="I45" s="143"/>
      <c r="J45" s="143"/>
      <c r="K45" s="143"/>
      <c r="L45" s="143"/>
      <c r="M45" s="143"/>
      <c r="N45" s="143"/>
      <c r="O45" s="386"/>
      <c r="P45" s="386"/>
      <c r="Q45" s="386"/>
      <c r="R45" s="386"/>
      <c r="S45" s="386"/>
      <c r="T45" s="386"/>
      <c r="U45" s="387"/>
    </row>
    <row r="46" spans="1:21" x14ac:dyDescent="0.25">
      <c r="A46" s="141"/>
      <c r="B46" s="8" t="s">
        <v>289</v>
      </c>
      <c r="C46" s="149">
        <f>SUMIF(POA!$E$4:$E$48,RESUMEN!B46,POA!$AK$4:$AK$48)</f>
        <v>1500</v>
      </c>
      <c r="D46" s="150">
        <f t="shared" si="0"/>
        <v>1.2673585881287367E-2</v>
      </c>
      <c r="E46" s="142"/>
      <c r="F46" s="143"/>
      <c r="G46" s="143"/>
      <c r="H46" s="143"/>
      <c r="I46" s="143"/>
      <c r="J46" s="143"/>
      <c r="K46" s="143"/>
      <c r="L46" s="143"/>
      <c r="M46" s="143"/>
      <c r="N46" s="143"/>
      <c r="O46" s="386"/>
      <c r="P46" s="386"/>
      <c r="Q46" s="386"/>
      <c r="R46" s="386"/>
      <c r="S46" s="386"/>
      <c r="T46" s="386"/>
      <c r="U46" s="387"/>
    </row>
    <row r="47" spans="1:21" x14ac:dyDescent="0.25">
      <c r="A47" s="141"/>
      <c r="B47" s="170" t="s">
        <v>290</v>
      </c>
      <c r="C47" s="149">
        <f>SUMIF(POA!$E$4:$E$48,RESUMEN!B47,POA!$AK$4:$AK$48)</f>
        <v>3480.26</v>
      </c>
      <c r="D47" s="150">
        <f t="shared" si="0"/>
        <v>2.9404915999472783E-2</v>
      </c>
      <c r="E47" s="142"/>
      <c r="F47" s="143"/>
      <c r="G47" s="143"/>
      <c r="H47" s="143"/>
      <c r="I47" s="143"/>
      <c r="J47" s="143"/>
      <c r="K47" s="143"/>
      <c r="L47" s="143"/>
      <c r="M47" s="143"/>
      <c r="N47" s="143"/>
      <c r="O47" s="386"/>
      <c r="P47" s="386"/>
      <c r="Q47" s="386"/>
      <c r="R47" s="386"/>
      <c r="S47" s="386"/>
      <c r="T47" s="386"/>
      <c r="U47" s="387"/>
    </row>
    <row r="48" spans="1:21" x14ac:dyDescent="0.25">
      <c r="A48" s="141"/>
      <c r="B48" s="170" t="s">
        <v>291</v>
      </c>
      <c r="C48" s="149">
        <f>SUMIF(POA!$E$4:$E$48,RESUMEN!B48,POA!$AK$4:$AK$48)</f>
        <v>0</v>
      </c>
      <c r="D48" s="150">
        <f t="shared" si="0"/>
        <v>0</v>
      </c>
      <c r="E48" s="142"/>
      <c r="F48" s="143"/>
      <c r="G48" s="143"/>
      <c r="H48" s="143"/>
      <c r="I48" s="143"/>
      <c r="J48" s="143"/>
      <c r="K48" s="143"/>
      <c r="L48" s="143"/>
      <c r="M48" s="143"/>
      <c r="N48" s="143"/>
      <c r="O48" s="386"/>
      <c r="P48" s="386"/>
      <c r="Q48" s="386"/>
      <c r="R48" s="386"/>
      <c r="S48" s="386"/>
      <c r="T48" s="386"/>
      <c r="U48" s="387"/>
    </row>
    <row r="49" spans="1:21" x14ac:dyDescent="0.25">
      <c r="A49" s="141"/>
      <c r="B49" s="170" t="s">
        <v>292</v>
      </c>
      <c r="C49" s="149">
        <f>SUMIF(POA!$E$4:$E$48,RESUMEN!B49,POA!$AK$4:$AK$48)</f>
        <v>1700</v>
      </c>
      <c r="D49" s="150">
        <f t="shared" si="0"/>
        <v>1.4363397332125683E-2</v>
      </c>
      <c r="E49" s="142"/>
      <c r="F49" s="143"/>
      <c r="G49" s="143"/>
      <c r="H49" s="143"/>
      <c r="I49" s="143"/>
      <c r="J49" s="143"/>
      <c r="K49" s="143"/>
      <c r="L49" s="143"/>
      <c r="M49" s="143"/>
      <c r="N49" s="143"/>
      <c r="O49" s="386"/>
      <c r="P49" s="386"/>
      <c r="Q49" s="386"/>
      <c r="R49" s="386"/>
      <c r="S49" s="386"/>
      <c r="T49" s="386"/>
      <c r="U49" s="387"/>
    </row>
    <row r="50" spans="1:21" x14ac:dyDescent="0.25">
      <c r="A50" s="141"/>
      <c r="B50" s="170" t="s">
        <v>293</v>
      </c>
      <c r="C50" s="149">
        <f>SUMIF(POA!$E$4:$E$48,RESUMEN!B50,POA!$AK$4:$AK$48)</f>
        <v>2400</v>
      </c>
      <c r="D50" s="150">
        <f t="shared" si="0"/>
        <v>2.0277737410059785E-2</v>
      </c>
      <c r="E50" s="142"/>
      <c r="F50" s="143"/>
      <c r="G50" s="143"/>
      <c r="H50" s="143"/>
      <c r="I50" s="143"/>
      <c r="J50" s="143"/>
      <c r="K50" s="143"/>
      <c r="L50" s="143"/>
      <c r="M50" s="143"/>
      <c r="N50" s="143"/>
      <c r="O50" s="386"/>
      <c r="P50" s="386"/>
      <c r="Q50" s="386"/>
      <c r="R50" s="386"/>
      <c r="S50" s="386"/>
      <c r="T50" s="386"/>
      <c r="U50" s="387"/>
    </row>
    <row r="51" spans="1:21" x14ac:dyDescent="0.25">
      <c r="A51" s="141"/>
      <c r="B51" s="170" t="s">
        <v>294</v>
      </c>
      <c r="C51" s="149">
        <f>SUMIF(POA!$E$4:$E$48,RESUMEN!B51,POA!$AK$4:$AK$48)</f>
        <v>0</v>
      </c>
      <c r="D51" s="150">
        <f t="shared" si="0"/>
        <v>0</v>
      </c>
      <c r="E51" s="142"/>
      <c r="F51" s="143"/>
      <c r="G51" s="143"/>
      <c r="H51" s="143"/>
      <c r="I51" s="143"/>
      <c r="J51" s="143"/>
      <c r="K51" s="143"/>
      <c r="L51" s="143"/>
      <c r="M51" s="143"/>
      <c r="N51" s="143"/>
      <c r="O51" s="386"/>
      <c r="P51" s="386"/>
      <c r="Q51" s="386"/>
      <c r="R51" s="386"/>
      <c r="S51" s="386"/>
      <c r="T51" s="386"/>
      <c r="U51" s="387"/>
    </row>
    <row r="52" spans="1:21" x14ac:dyDescent="0.25">
      <c r="A52" s="141"/>
      <c r="B52" s="161" t="s">
        <v>296</v>
      </c>
      <c r="C52" s="149">
        <f>SUMIF(POA!$E$4:$E$48,RESUMEN!B52,POA!$AK$4:$AK$48)</f>
        <v>3937.06</v>
      </c>
      <c r="D52" s="150">
        <f t="shared" si="0"/>
        <v>3.326444535318749E-2</v>
      </c>
      <c r="E52" s="142"/>
      <c r="F52" s="271"/>
      <c r="G52" s="143"/>
      <c r="H52" s="143"/>
      <c r="I52" s="143"/>
      <c r="J52" s="143"/>
      <c r="K52" s="143"/>
      <c r="L52" s="143"/>
      <c r="M52" s="143"/>
      <c r="N52" s="143"/>
      <c r="O52" s="386"/>
      <c r="P52" s="386"/>
      <c r="Q52" s="386"/>
      <c r="R52" s="386"/>
      <c r="S52" s="386"/>
      <c r="T52" s="386"/>
      <c r="U52" s="387"/>
    </row>
    <row r="53" spans="1:21" x14ac:dyDescent="0.25">
      <c r="A53" s="141"/>
      <c r="B53" s="161" t="s">
        <v>297</v>
      </c>
      <c r="C53" s="149">
        <f>SUMIF(POA!$E$4:$E$48,RESUMEN!B53,POA!$AK$4:$AK$48)</f>
        <v>97090.37</v>
      </c>
      <c r="D53" s="150">
        <f t="shared" si="0"/>
        <v>0.82032209496064434</v>
      </c>
      <c r="E53" s="142"/>
      <c r="F53" s="143"/>
      <c r="G53" s="143"/>
      <c r="H53" s="143"/>
      <c r="I53" s="143"/>
      <c r="J53" s="143"/>
      <c r="K53" s="143"/>
      <c r="L53" s="143"/>
      <c r="M53" s="143"/>
      <c r="N53" s="143"/>
      <c r="O53" s="386"/>
      <c r="P53" s="386"/>
      <c r="Q53" s="386"/>
      <c r="R53" s="386"/>
      <c r="S53" s="386"/>
      <c r="T53" s="386"/>
      <c r="U53" s="387"/>
    </row>
    <row r="54" spans="1:21" x14ac:dyDescent="0.25">
      <c r="A54" s="141"/>
      <c r="B54" s="161" t="s">
        <v>298</v>
      </c>
      <c r="C54" s="149">
        <f>SUMIF(POA!$E$4:$E$48,RESUMEN!B54,POA!$AK$4:$AK$48)</f>
        <v>0</v>
      </c>
      <c r="D54" s="150">
        <f t="shared" si="0"/>
        <v>0</v>
      </c>
      <c r="E54" s="142"/>
      <c r="F54" s="143"/>
      <c r="G54" s="143"/>
      <c r="H54" s="143"/>
      <c r="I54" s="143"/>
      <c r="J54" s="143"/>
      <c r="K54" s="143"/>
      <c r="L54" s="143"/>
      <c r="M54" s="143"/>
      <c r="N54" s="143"/>
      <c r="O54" s="386"/>
      <c r="P54" s="386"/>
      <c r="Q54" s="386"/>
      <c r="R54" s="386"/>
      <c r="S54" s="386"/>
      <c r="T54" s="386"/>
      <c r="U54" s="387"/>
    </row>
    <row r="55" spans="1:21" x14ac:dyDescent="0.25">
      <c r="A55" s="141"/>
      <c r="B55" s="161" t="s">
        <v>295</v>
      </c>
      <c r="C55" s="149">
        <f>SUMIF(POA!$E$4:$E$48,RESUMEN!B55,POA!$AK$4:$AK$48)</f>
        <v>784</v>
      </c>
      <c r="D55" s="150">
        <f t="shared" si="0"/>
        <v>6.624060887286197E-3</v>
      </c>
      <c r="E55" s="142"/>
      <c r="F55" s="143"/>
      <c r="G55" s="143"/>
      <c r="H55" s="143"/>
      <c r="I55" s="143"/>
      <c r="J55" s="143"/>
      <c r="K55" s="143"/>
      <c r="L55" s="143"/>
      <c r="M55" s="143"/>
      <c r="N55" s="143"/>
      <c r="O55" s="386"/>
      <c r="P55" s="386"/>
      <c r="Q55" s="386"/>
      <c r="R55" s="386"/>
      <c r="S55" s="386"/>
      <c r="T55" s="386"/>
      <c r="U55" s="387"/>
    </row>
    <row r="56" spans="1:21" x14ac:dyDescent="0.25">
      <c r="A56" s="144"/>
      <c r="B56" s="145" t="s">
        <v>76</v>
      </c>
      <c r="C56" s="151">
        <f>SUM(C43:C55)</f>
        <v>118356.4</v>
      </c>
      <c r="D56" s="152">
        <f>SUM(D43:D55)</f>
        <v>1</v>
      </c>
      <c r="E56" s="146"/>
      <c r="F56" s="147"/>
      <c r="G56" s="147"/>
      <c r="H56" s="147"/>
      <c r="I56" s="147"/>
      <c r="J56" s="147"/>
      <c r="K56" s="147"/>
      <c r="L56" s="147"/>
      <c r="M56" s="147"/>
      <c r="N56" s="147"/>
      <c r="O56" s="147"/>
      <c r="P56" s="147"/>
      <c r="Q56" s="147"/>
      <c r="R56" s="147"/>
      <c r="S56" s="147"/>
      <c r="T56" s="147"/>
      <c r="U56" s="148"/>
    </row>
    <row r="57" spans="1:21" x14ac:dyDescent="0.25">
      <c r="A57" s="10"/>
      <c r="B57" s="41"/>
      <c r="C57" s="41"/>
      <c r="D57" s="41"/>
      <c r="E57" s="41"/>
      <c r="F57" s="41"/>
      <c r="G57" s="41"/>
      <c r="H57" s="41"/>
      <c r="I57" s="41"/>
      <c r="J57" s="41"/>
      <c r="K57" s="41"/>
      <c r="L57" s="41"/>
      <c r="M57" s="41"/>
      <c r="N57" s="41"/>
      <c r="O57" s="41"/>
      <c r="P57" s="41"/>
      <c r="Q57" s="41"/>
      <c r="R57" s="41"/>
      <c r="S57" s="41"/>
      <c r="T57" s="41"/>
      <c r="U57" s="14"/>
    </row>
    <row r="58" spans="1:21" x14ac:dyDescent="0.25">
      <c r="A58" s="10"/>
      <c r="B58" s="41"/>
      <c r="C58" s="41"/>
      <c r="D58" s="41"/>
      <c r="E58" s="41"/>
      <c r="F58" s="41"/>
      <c r="G58" s="41"/>
      <c r="H58" s="41"/>
      <c r="I58" s="41"/>
      <c r="J58" s="41"/>
      <c r="K58" s="41"/>
      <c r="L58" s="41"/>
      <c r="M58" s="41"/>
      <c r="N58" s="41"/>
      <c r="O58" s="41"/>
      <c r="P58" s="41"/>
      <c r="Q58" s="41"/>
      <c r="R58" s="41"/>
      <c r="S58" s="41"/>
      <c r="T58" s="41"/>
      <c r="U58" s="14"/>
    </row>
    <row r="59" spans="1:21" x14ac:dyDescent="0.25">
      <c r="A59" s="10"/>
      <c r="B59" s="41"/>
      <c r="C59" s="41"/>
      <c r="D59" s="41"/>
      <c r="E59" s="41"/>
      <c r="F59" s="41"/>
      <c r="G59" s="41"/>
      <c r="H59" s="41"/>
      <c r="I59" s="41"/>
      <c r="J59" s="41"/>
      <c r="K59" s="41"/>
      <c r="L59" s="41"/>
      <c r="M59" s="41"/>
      <c r="N59" s="41"/>
      <c r="O59" s="41"/>
      <c r="P59" s="41"/>
      <c r="Q59" s="41"/>
      <c r="R59" s="41"/>
      <c r="S59" s="41"/>
      <c r="T59" s="41"/>
      <c r="U59" s="14"/>
    </row>
    <row r="60" spans="1:21" x14ac:dyDescent="0.25">
      <c r="A60" s="10"/>
      <c r="B60" s="41"/>
      <c r="C60" s="41"/>
      <c r="D60" s="41"/>
      <c r="E60" s="41"/>
      <c r="F60" s="41"/>
      <c r="G60" s="41"/>
      <c r="H60" s="41"/>
      <c r="I60" s="41"/>
      <c r="J60" s="41"/>
      <c r="K60" s="41"/>
      <c r="L60" s="41"/>
      <c r="M60" s="41"/>
      <c r="N60" s="41"/>
      <c r="O60" s="41"/>
      <c r="P60" s="41"/>
      <c r="Q60" s="41"/>
      <c r="R60" s="41"/>
      <c r="S60" s="41"/>
      <c r="T60" s="41"/>
      <c r="U60" s="14"/>
    </row>
    <row r="61" spans="1:21" x14ac:dyDescent="0.25">
      <c r="A61" s="10"/>
      <c r="B61" s="41"/>
      <c r="C61" s="41"/>
      <c r="D61" s="41"/>
      <c r="E61" s="41"/>
      <c r="F61" s="41"/>
      <c r="G61" s="41"/>
      <c r="H61" s="41"/>
      <c r="I61" s="41"/>
      <c r="J61" s="41"/>
      <c r="K61" s="41"/>
      <c r="L61" s="41"/>
      <c r="M61" s="41"/>
      <c r="N61" s="41"/>
      <c r="O61" s="41"/>
      <c r="P61" s="41"/>
      <c r="Q61" s="41"/>
      <c r="R61" s="41"/>
      <c r="S61" s="41"/>
      <c r="T61" s="41"/>
      <c r="U61" s="14"/>
    </row>
    <row r="62" spans="1:21" x14ac:dyDescent="0.25">
      <c r="A62" s="10"/>
      <c r="B62" s="41"/>
      <c r="C62" s="41"/>
      <c r="D62" s="41"/>
      <c r="E62" s="41"/>
      <c r="F62" s="41"/>
      <c r="G62" s="41"/>
      <c r="H62" s="41"/>
      <c r="I62" s="41"/>
      <c r="J62" s="41"/>
      <c r="K62" s="41"/>
      <c r="L62" s="41"/>
      <c r="M62" s="41"/>
      <c r="N62" s="41"/>
      <c r="O62" s="41"/>
      <c r="P62" s="41"/>
      <c r="Q62" s="41"/>
      <c r="R62" s="41"/>
      <c r="S62" s="41"/>
      <c r="T62" s="41"/>
      <c r="U62" s="14"/>
    </row>
    <row r="63" spans="1:21" x14ac:dyDescent="0.25">
      <c r="A63" s="10"/>
      <c r="B63" s="41"/>
      <c r="C63" s="41"/>
      <c r="D63" s="41"/>
      <c r="E63" s="41"/>
      <c r="F63" s="41"/>
      <c r="G63" s="41"/>
      <c r="H63" s="41"/>
      <c r="I63" s="41"/>
      <c r="J63" s="41"/>
      <c r="K63" s="41"/>
      <c r="L63" s="41"/>
      <c r="M63" s="41"/>
      <c r="N63" s="41"/>
      <c r="O63" s="41"/>
      <c r="P63" s="41"/>
      <c r="Q63" s="41"/>
      <c r="R63" s="41"/>
      <c r="S63" s="41"/>
      <c r="T63" s="41"/>
      <c r="U63" s="14"/>
    </row>
    <row r="64" spans="1:21" x14ac:dyDescent="0.25">
      <c r="A64" s="10"/>
      <c r="B64" s="41"/>
      <c r="C64" s="41"/>
      <c r="D64" s="41"/>
      <c r="E64" s="41"/>
      <c r="F64" s="41"/>
      <c r="G64" s="41"/>
      <c r="H64" s="41"/>
      <c r="I64" s="41"/>
      <c r="J64" s="41"/>
      <c r="K64" s="41"/>
      <c r="L64" s="41"/>
      <c r="M64" s="41"/>
      <c r="N64" s="41"/>
      <c r="O64" s="41"/>
      <c r="P64" s="41"/>
      <c r="Q64" s="41"/>
      <c r="R64" s="41"/>
      <c r="S64" s="41"/>
      <c r="T64" s="41"/>
      <c r="U64" s="14"/>
    </row>
    <row r="65" spans="1:21" x14ac:dyDescent="0.25">
      <c r="A65" s="10"/>
      <c r="B65" s="41"/>
      <c r="C65" s="41"/>
      <c r="D65" s="41"/>
      <c r="E65" s="41"/>
      <c r="F65" s="41"/>
      <c r="G65" s="41"/>
      <c r="H65" s="41"/>
      <c r="I65" s="41"/>
      <c r="J65" s="41"/>
      <c r="K65" s="41"/>
      <c r="L65" s="41"/>
      <c r="M65" s="41"/>
      <c r="N65" s="41"/>
      <c r="O65" s="41"/>
      <c r="P65" s="41"/>
      <c r="Q65" s="41"/>
      <c r="R65" s="41"/>
      <c r="S65" s="41"/>
      <c r="T65" s="41"/>
      <c r="U65" s="14"/>
    </row>
    <row r="66" spans="1:21" x14ac:dyDescent="0.25">
      <c r="A66" s="10"/>
      <c r="B66" s="41"/>
      <c r="C66" s="41"/>
      <c r="D66" s="41"/>
      <c r="E66" s="41"/>
      <c r="F66" s="41"/>
      <c r="G66" s="41"/>
      <c r="H66" s="41"/>
      <c r="I66" s="41"/>
      <c r="J66" s="41"/>
      <c r="K66" s="41"/>
      <c r="L66" s="41"/>
      <c r="M66" s="41"/>
      <c r="N66" s="41"/>
      <c r="O66" s="41"/>
      <c r="P66" s="41"/>
      <c r="Q66" s="41"/>
      <c r="R66" s="41"/>
      <c r="S66" s="41"/>
      <c r="T66" s="41"/>
      <c r="U66" s="14"/>
    </row>
    <row r="67" spans="1:21" x14ac:dyDescent="0.25">
      <c r="A67" s="10"/>
      <c r="B67" s="41"/>
      <c r="C67" s="41"/>
      <c r="D67" s="41"/>
      <c r="E67" s="41"/>
      <c r="F67" s="41"/>
      <c r="G67" s="41"/>
      <c r="H67" s="41"/>
      <c r="I67" s="41"/>
      <c r="J67" s="41"/>
      <c r="K67" s="41"/>
      <c r="L67" s="41"/>
      <c r="M67" s="41"/>
      <c r="N67" s="41"/>
      <c r="O67" s="41"/>
      <c r="P67" s="41"/>
      <c r="Q67" s="41"/>
      <c r="R67" s="41"/>
      <c r="S67" s="41"/>
      <c r="T67" s="41"/>
      <c r="U67" s="14"/>
    </row>
    <row r="68" spans="1:21" x14ac:dyDescent="0.25">
      <c r="A68" s="10"/>
      <c r="B68" s="41"/>
      <c r="C68" s="41"/>
      <c r="D68" s="41"/>
      <c r="E68" s="41"/>
      <c r="F68" s="41"/>
      <c r="G68" s="41"/>
      <c r="H68" s="41"/>
      <c r="I68" s="41"/>
      <c r="J68" s="41"/>
      <c r="K68" s="41"/>
      <c r="L68" s="41"/>
      <c r="M68" s="41"/>
      <c r="N68" s="41"/>
      <c r="O68" s="41"/>
      <c r="P68" s="41"/>
      <c r="Q68" s="41"/>
      <c r="R68" s="41"/>
      <c r="S68" s="41"/>
      <c r="T68" s="41"/>
      <c r="U68" s="14"/>
    </row>
    <row r="69" spans="1:21" ht="15.75" thickBot="1" x14ac:dyDescent="0.3">
      <c r="A69" s="42"/>
      <c r="B69" s="43"/>
      <c r="C69" s="43"/>
      <c r="D69" s="43"/>
      <c r="E69" s="43"/>
      <c r="F69" s="43"/>
      <c r="G69" s="43"/>
      <c r="H69" s="43"/>
      <c r="I69" s="43"/>
      <c r="J69" s="43"/>
      <c r="K69" s="43"/>
      <c r="L69" s="43"/>
      <c r="M69" s="43"/>
      <c r="N69" s="43"/>
      <c r="O69" s="43"/>
      <c r="P69" s="43"/>
      <c r="Q69" s="43"/>
      <c r="R69" s="43"/>
      <c r="S69" s="43"/>
      <c r="T69" s="43"/>
      <c r="U69" s="45"/>
    </row>
    <row r="87" spans="2:2" x14ac:dyDescent="0.25">
      <c r="B87" s="59"/>
    </row>
    <row r="88" spans="2:2" x14ac:dyDescent="0.25">
      <c r="B88" s="59"/>
    </row>
    <row r="89" spans="2:2" x14ac:dyDescent="0.25">
      <c r="B89" s="59"/>
    </row>
    <row r="90" spans="2:2" x14ac:dyDescent="0.25">
      <c r="B90" s="59"/>
    </row>
  </sheetData>
  <sheetProtection password="9837" sheet="1" objects="1" scenarios="1" selectLockedCells="1"/>
  <mergeCells count="23">
    <mergeCell ref="F32:J32"/>
    <mergeCell ref="C36:J37"/>
    <mergeCell ref="O37:U55"/>
    <mergeCell ref="B40:D40"/>
    <mergeCell ref="F42:N42"/>
    <mergeCell ref="F26:J26"/>
    <mergeCell ref="F15:J15"/>
    <mergeCell ref="N15:S15"/>
    <mergeCell ref="F16:J16"/>
    <mergeCell ref="N16:S16"/>
    <mergeCell ref="F17:J17"/>
    <mergeCell ref="N17:S17"/>
    <mergeCell ref="F18:J18"/>
    <mergeCell ref="N20:S20"/>
    <mergeCell ref="F23:J23"/>
    <mergeCell ref="F24:J24"/>
    <mergeCell ref="F25:J25"/>
    <mergeCell ref="F14:J14"/>
    <mergeCell ref="E6:R6"/>
    <mergeCell ref="E7:R7"/>
    <mergeCell ref="B8:T8"/>
    <mergeCell ref="F12:J12"/>
    <mergeCell ref="F13:J1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LISTAS!$G$2:$G$5</xm:f>
          </x14:formula1>
          <xm:sqref>F32:J32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112"/>
  <sheetViews>
    <sheetView showGridLines="0" zoomScale="70" zoomScaleNormal="70" workbookViewId="0">
      <selection activeCell="C19" sqref="C19"/>
    </sheetView>
  </sheetViews>
  <sheetFormatPr baseColWidth="10" defaultRowHeight="18.75" x14ac:dyDescent="0.3"/>
  <cols>
    <col min="1" max="1" width="41.7109375" style="219" customWidth="1"/>
    <col min="2" max="2" width="53.42578125" style="220" customWidth="1"/>
    <col min="3" max="3" width="99" style="221" customWidth="1"/>
    <col min="4" max="16384" width="11.42578125" style="219"/>
  </cols>
  <sheetData>
    <row r="1" spans="1:3" ht="19.5" thickBot="1" x14ac:dyDescent="0.35">
      <c r="A1" s="471" t="s">
        <v>361</v>
      </c>
      <c r="B1" s="471"/>
      <c r="C1" s="471"/>
    </row>
    <row r="2" spans="1:3" ht="27" customHeight="1" thickBot="1" x14ac:dyDescent="0.35">
      <c r="A2" s="468" t="s">
        <v>362</v>
      </c>
      <c r="B2" s="469"/>
      <c r="C2" s="470"/>
    </row>
    <row r="3" spans="1:3" ht="19.5" thickBot="1" x14ac:dyDescent="0.35">
      <c r="A3" s="468" t="s">
        <v>363</v>
      </c>
      <c r="B3" s="469"/>
      <c r="C3" s="470"/>
    </row>
    <row r="4" spans="1:3" ht="19.5" thickBot="1" x14ac:dyDescent="0.35">
      <c r="A4" s="468" t="s">
        <v>364</v>
      </c>
      <c r="B4" s="469"/>
      <c r="C4" s="470"/>
    </row>
    <row r="5" spans="1:3" x14ac:dyDescent="0.3">
      <c r="A5" s="246"/>
      <c r="B5" s="247"/>
      <c r="C5" s="247"/>
    </row>
    <row r="6" spans="1:3" x14ac:dyDescent="0.3">
      <c r="A6" s="217" t="s">
        <v>135</v>
      </c>
      <c r="B6" s="217" t="s">
        <v>316</v>
      </c>
      <c r="C6" s="218" t="s">
        <v>346</v>
      </c>
    </row>
    <row r="7" spans="1:3" ht="206.25" x14ac:dyDescent="0.3">
      <c r="A7" s="222" t="s">
        <v>27</v>
      </c>
      <c r="B7" s="223" t="s">
        <v>317</v>
      </c>
      <c r="C7" s="223" t="s">
        <v>329</v>
      </c>
    </row>
    <row r="8" spans="1:3" ht="112.5" x14ac:dyDescent="0.3">
      <c r="A8" s="222" t="s">
        <v>28</v>
      </c>
      <c r="B8" s="223" t="s">
        <v>318</v>
      </c>
      <c r="C8" s="223" t="s">
        <v>330</v>
      </c>
    </row>
    <row r="9" spans="1:3" ht="112.5" x14ac:dyDescent="0.3">
      <c r="A9" s="222" t="s">
        <v>39</v>
      </c>
      <c r="B9" s="223" t="s">
        <v>319</v>
      </c>
      <c r="C9" s="223" t="s">
        <v>356</v>
      </c>
    </row>
    <row r="10" spans="1:3" ht="131.25" x14ac:dyDescent="0.3">
      <c r="A10" s="224" t="s">
        <v>320</v>
      </c>
      <c r="B10" s="223" t="s">
        <v>321</v>
      </c>
      <c r="C10" s="223" t="s">
        <v>331</v>
      </c>
    </row>
    <row r="11" spans="1:3" ht="281.25" x14ac:dyDescent="0.3">
      <c r="A11" s="225" t="s">
        <v>38</v>
      </c>
      <c r="B11" s="223" t="s">
        <v>304</v>
      </c>
      <c r="C11" s="223" t="s">
        <v>332</v>
      </c>
    </row>
    <row r="12" spans="1:3" ht="131.25" x14ac:dyDescent="0.3">
      <c r="A12" s="225" t="s">
        <v>36</v>
      </c>
      <c r="B12" s="223" t="s">
        <v>305</v>
      </c>
      <c r="C12" s="223" t="s">
        <v>333</v>
      </c>
    </row>
    <row r="13" spans="1:3" ht="225" x14ac:dyDescent="0.3">
      <c r="A13" s="225" t="s">
        <v>35</v>
      </c>
      <c r="B13" s="223" t="s">
        <v>322</v>
      </c>
      <c r="C13" s="226" t="s">
        <v>343</v>
      </c>
    </row>
    <row r="14" spans="1:3" ht="150" x14ac:dyDescent="0.3">
      <c r="A14" s="225" t="s">
        <v>34</v>
      </c>
      <c r="B14" s="223" t="s">
        <v>307</v>
      </c>
      <c r="C14" s="226" t="s">
        <v>334</v>
      </c>
    </row>
    <row r="15" spans="1:3" ht="225" x14ac:dyDescent="0.3">
      <c r="A15" s="225" t="s">
        <v>33</v>
      </c>
      <c r="B15" s="223" t="s">
        <v>308</v>
      </c>
      <c r="C15" s="223" t="s">
        <v>334</v>
      </c>
    </row>
    <row r="16" spans="1:3" ht="262.5" x14ac:dyDescent="0.3">
      <c r="A16" s="227" t="s">
        <v>32</v>
      </c>
      <c r="B16" s="223" t="s">
        <v>323</v>
      </c>
      <c r="C16" s="223" t="s">
        <v>334</v>
      </c>
    </row>
    <row r="17" spans="1:3" ht="281.25" x14ac:dyDescent="0.3">
      <c r="A17" s="227" t="s">
        <v>31</v>
      </c>
      <c r="B17" s="223" t="s">
        <v>324</v>
      </c>
      <c r="C17" s="223" t="s">
        <v>334</v>
      </c>
    </row>
    <row r="18" spans="1:3" ht="93.75" x14ac:dyDescent="0.3">
      <c r="A18" s="227" t="s">
        <v>30</v>
      </c>
      <c r="B18" s="223" t="s">
        <v>311</v>
      </c>
      <c r="C18" s="223" t="s">
        <v>334</v>
      </c>
    </row>
    <row r="19" spans="1:3" ht="37.5" x14ac:dyDescent="0.3">
      <c r="A19" s="225" t="s">
        <v>29</v>
      </c>
      <c r="B19" s="223" t="s">
        <v>325</v>
      </c>
      <c r="C19" s="226" t="s">
        <v>335</v>
      </c>
    </row>
    <row r="38" spans="2:3" x14ac:dyDescent="0.3">
      <c r="B38" s="219"/>
      <c r="C38" s="219"/>
    </row>
    <row r="39" spans="2:3" x14ac:dyDescent="0.3">
      <c r="B39" s="219"/>
      <c r="C39" s="219"/>
    </row>
    <row r="40" spans="2:3" x14ac:dyDescent="0.3">
      <c r="B40" s="219"/>
      <c r="C40" s="219"/>
    </row>
    <row r="41" spans="2:3" x14ac:dyDescent="0.3">
      <c r="B41" s="219"/>
      <c r="C41" s="219"/>
    </row>
    <row r="42" spans="2:3" x14ac:dyDescent="0.3">
      <c r="B42" s="219"/>
      <c r="C42" s="219"/>
    </row>
    <row r="43" spans="2:3" x14ac:dyDescent="0.3">
      <c r="B43" s="219"/>
      <c r="C43" s="219"/>
    </row>
    <row r="44" spans="2:3" x14ac:dyDescent="0.3">
      <c r="B44" s="219"/>
      <c r="C44" s="219"/>
    </row>
    <row r="45" spans="2:3" x14ac:dyDescent="0.3">
      <c r="B45" s="219"/>
      <c r="C45" s="219"/>
    </row>
    <row r="46" spans="2:3" x14ac:dyDescent="0.3">
      <c r="B46" s="219"/>
      <c r="C46" s="219"/>
    </row>
    <row r="47" spans="2:3" x14ac:dyDescent="0.3">
      <c r="B47" s="219"/>
      <c r="C47" s="219"/>
    </row>
    <row r="48" spans="2:3" x14ac:dyDescent="0.3">
      <c r="B48" s="219"/>
      <c r="C48" s="219"/>
    </row>
    <row r="49" spans="2:3" x14ac:dyDescent="0.3">
      <c r="B49" s="219"/>
      <c r="C49" s="219"/>
    </row>
    <row r="50" spans="2:3" x14ac:dyDescent="0.3">
      <c r="B50" s="219"/>
      <c r="C50" s="219"/>
    </row>
    <row r="51" spans="2:3" x14ac:dyDescent="0.3">
      <c r="B51" s="219"/>
      <c r="C51" s="219"/>
    </row>
    <row r="52" spans="2:3" x14ac:dyDescent="0.3">
      <c r="B52" s="219"/>
      <c r="C52" s="219"/>
    </row>
    <row r="53" spans="2:3" x14ac:dyDescent="0.3">
      <c r="B53" s="219"/>
      <c r="C53" s="219"/>
    </row>
    <row r="54" spans="2:3" x14ac:dyDescent="0.3">
      <c r="B54" s="219"/>
      <c r="C54" s="219"/>
    </row>
    <row r="55" spans="2:3" x14ac:dyDescent="0.3">
      <c r="B55" s="219"/>
      <c r="C55" s="219"/>
    </row>
    <row r="56" spans="2:3" x14ac:dyDescent="0.3">
      <c r="B56" s="219"/>
      <c r="C56" s="219"/>
    </row>
    <row r="57" spans="2:3" x14ac:dyDescent="0.3">
      <c r="B57" s="219"/>
      <c r="C57" s="219"/>
    </row>
    <row r="58" spans="2:3" x14ac:dyDescent="0.3">
      <c r="B58" s="219"/>
      <c r="C58" s="219"/>
    </row>
    <row r="59" spans="2:3" x14ac:dyDescent="0.3">
      <c r="B59" s="219"/>
      <c r="C59" s="219"/>
    </row>
    <row r="60" spans="2:3" x14ac:dyDescent="0.3">
      <c r="B60" s="219"/>
      <c r="C60" s="219"/>
    </row>
    <row r="61" spans="2:3" x14ac:dyDescent="0.3">
      <c r="B61" s="219"/>
      <c r="C61" s="219"/>
    </row>
    <row r="62" spans="2:3" x14ac:dyDescent="0.3">
      <c r="B62" s="219"/>
      <c r="C62" s="219"/>
    </row>
    <row r="63" spans="2:3" x14ac:dyDescent="0.3">
      <c r="B63" s="219"/>
      <c r="C63" s="219"/>
    </row>
    <row r="64" spans="2:3" x14ac:dyDescent="0.3">
      <c r="B64" s="219"/>
      <c r="C64" s="219"/>
    </row>
    <row r="65" spans="2:3" x14ac:dyDescent="0.3">
      <c r="B65" s="219"/>
      <c r="C65" s="219"/>
    </row>
    <row r="66" spans="2:3" x14ac:dyDescent="0.3">
      <c r="B66" s="219"/>
      <c r="C66" s="219"/>
    </row>
    <row r="67" spans="2:3" x14ac:dyDescent="0.3">
      <c r="B67" s="219"/>
      <c r="C67" s="219"/>
    </row>
    <row r="68" spans="2:3" x14ac:dyDescent="0.3">
      <c r="B68" s="219"/>
      <c r="C68" s="219"/>
    </row>
    <row r="69" spans="2:3" x14ac:dyDescent="0.3">
      <c r="B69" s="219"/>
      <c r="C69" s="219"/>
    </row>
    <row r="70" spans="2:3" x14ac:dyDescent="0.3">
      <c r="B70" s="219"/>
      <c r="C70" s="219"/>
    </row>
    <row r="71" spans="2:3" x14ac:dyDescent="0.3">
      <c r="B71" s="219"/>
      <c r="C71" s="219"/>
    </row>
    <row r="72" spans="2:3" x14ac:dyDescent="0.3">
      <c r="B72" s="219"/>
      <c r="C72" s="219"/>
    </row>
    <row r="73" spans="2:3" x14ac:dyDescent="0.3">
      <c r="B73" s="219"/>
      <c r="C73" s="219"/>
    </row>
    <row r="74" spans="2:3" x14ac:dyDescent="0.3">
      <c r="B74" s="219"/>
      <c r="C74" s="219"/>
    </row>
    <row r="75" spans="2:3" x14ac:dyDescent="0.3">
      <c r="B75" s="219"/>
      <c r="C75" s="219"/>
    </row>
    <row r="76" spans="2:3" x14ac:dyDescent="0.3">
      <c r="B76" s="219"/>
      <c r="C76" s="219"/>
    </row>
    <row r="77" spans="2:3" x14ac:dyDescent="0.3">
      <c r="B77" s="219"/>
      <c r="C77" s="219"/>
    </row>
    <row r="78" spans="2:3" x14ac:dyDescent="0.3">
      <c r="B78" s="219"/>
      <c r="C78" s="219"/>
    </row>
    <row r="79" spans="2:3" x14ac:dyDescent="0.3">
      <c r="B79" s="219"/>
      <c r="C79" s="219"/>
    </row>
    <row r="80" spans="2:3" x14ac:dyDescent="0.3">
      <c r="B80" s="219"/>
      <c r="C80" s="219"/>
    </row>
    <row r="81" spans="2:3" x14ac:dyDescent="0.3">
      <c r="B81" s="219"/>
      <c r="C81" s="219"/>
    </row>
    <row r="82" spans="2:3" x14ac:dyDescent="0.3">
      <c r="B82" s="219"/>
      <c r="C82" s="219"/>
    </row>
    <row r="83" spans="2:3" x14ac:dyDescent="0.3">
      <c r="B83" s="219"/>
      <c r="C83" s="219"/>
    </row>
    <row r="84" spans="2:3" x14ac:dyDescent="0.3">
      <c r="B84" s="219"/>
      <c r="C84" s="219"/>
    </row>
    <row r="85" spans="2:3" x14ac:dyDescent="0.3">
      <c r="B85" s="219"/>
      <c r="C85" s="219"/>
    </row>
    <row r="86" spans="2:3" x14ac:dyDescent="0.3">
      <c r="B86" s="219"/>
      <c r="C86" s="219"/>
    </row>
    <row r="87" spans="2:3" x14ac:dyDescent="0.3">
      <c r="B87" s="219"/>
      <c r="C87" s="219"/>
    </row>
    <row r="88" spans="2:3" x14ac:dyDescent="0.3">
      <c r="B88" s="219"/>
      <c r="C88" s="219"/>
    </row>
    <row r="89" spans="2:3" x14ac:dyDescent="0.3">
      <c r="B89" s="219"/>
      <c r="C89" s="219"/>
    </row>
    <row r="90" spans="2:3" x14ac:dyDescent="0.3">
      <c r="B90" s="219"/>
      <c r="C90" s="219"/>
    </row>
    <row r="91" spans="2:3" x14ac:dyDescent="0.3">
      <c r="B91" s="219"/>
      <c r="C91" s="219"/>
    </row>
    <row r="92" spans="2:3" x14ac:dyDescent="0.3">
      <c r="B92" s="219"/>
      <c r="C92" s="219"/>
    </row>
    <row r="93" spans="2:3" x14ac:dyDescent="0.3">
      <c r="B93" s="219"/>
      <c r="C93" s="219"/>
    </row>
    <row r="94" spans="2:3" x14ac:dyDescent="0.3">
      <c r="B94" s="219"/>
      <c r="C94" s="219"/>
    </row>
    <row r="95" spans="2:3" x14ac:dyDescent="0.3">
      <c r="B95" s="219"/>
      <c r="C95" s="219"/>
    </row>
    <row r="96" spans="2:3" x14ac:dyDescent="0.3">
      <c r="B96" s="219"/>
      <c r="C96" s="219"/>
    </row>
    <row r="97" spans="2:3" x14ac:dyDescent="0.3">
      <c r="B97" s="219"/>
      <c r="C97" s="219"/>
    </row>
    <row r="98" spans="2:3" x14ac:dyDescent="0.3">
      <c r="B98" s="219"/>
      <c r="C98" s="219"/>
    </row>
    <row r="99" spans="2:3" x14ac:dyDescent="0.3">
      <c r="B99" s="219"/>
      <c r="C99" s="219"/>
    </row>
    <row r="100" spans="2:3" x14ac:dyDescent="0.3">
      <c r="B100" s="219"/>
      <c r="C100" s="219"/>
    </row>
    <row r="101" spans="2:3" x14ac:dyDescent="0.3">
      <c r="B101" s="219"/>
      <c r="C101" s="219"/>
    </row>
    <row r="102" spans="2:3" x14ac:dyDescent="0.3">
      <c r="B102" s="219"/>
      <c r="C102" s="219"/>
    </row>
    <row r="103" spans="2:3" x14ac:dyDescent="0.3">
      <c r="B103" s="219"/>
      <c r="C103" s="219"/>
    </row>
    <row r="104" spans="2:3" x14ac:dyDescent="0.3">
      <c r="B104" s="219"/>
      <c r="C104" s="219"/>
    </row>
    <row r="105" spans="2:3" x14ac:dyDescent="0.3">
      <c r="B105" s="219"/>
      <c r="C105" s="219"/>
    </row>
    <row r="106" spans="2:3" x14ac:dyDescent="0.3">
      <c r="B106" s="219"/>
      <c r="C106" s="219"/>
    </row>
    <row r="107" spans="2:3" x14ac:dyDescent="0.3">
      <c r="B107" s="219"/>
      <c r="C107" s="219"/>
    </row>
    <row r="108" spans="2:3" x14ac:dyDescent="0.3">
      <c r="B108" s="219"/>
      <c r="C108" s="219"/>
    </row>
    <row r="109" spans="2:3" x14ac:dyDescent="0.3">
      <c r="B109" s="219"/>
      <c r="C109" s="219"/>
    </row>
    <row r="110" spans="2:3" x14ac:dyDescent="0.3">
      <c r="B110" s="219"/>
      <c r="C110" s="219"/>
    </row>
    <row r="111" spans="2:3" x14ac:dyDescent="0.3">
      <c r="B111" s="219"/>
      <c r="C111" s="219"/>
    </row>
    <row r="112" spans="2:3" x14ac:dyDescent="0.3">
      <c r="B112" s="219"/>
      <c r="C112" s="219"/>
    </row>
  </sheetData>
  <mergeCells count="4">
    <mergeCell ref="A2:C2"/>
    <mergeCell ref="A3:C3"/>
    <mergeCell ref="A4:C4"/>
    <mergeCell ref="A1:C1"/>
  </mergeCell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19"/>
  <sheetViews>
    <sheetView showGridLines="0" topLeftCell="A7" workbookViewId="0">
      <selection activeCell="E2" sqref="E2"/>
    </sheetView>
  </sheetViews>
  <sheetFormatPr baseColWidth="10" defaultRowHeight="15" x14ac:dyDescent="0.25"/>
  <cols>
    <col min="1" max="1" width="40.28515625" customWidth="1"/>
    <col min="2" max="2" width="30.85546875" customWidth="1"/>
    <col min="3" max="3" width="40" customWidth="1"/>
    <col min="4" max="4" width="16.85546875" customWidth="1"/>
    <col min="5" max="5" width="36.28515625" customWidth="1"/>
  </cols>
  <sheetData>
    <row r="1" spans="1:5" ht="15.75" thickBot="1" x14ac:dyDescent="0.3">
      <c r="A1" s="177" t="s">
        <v>135</v>
      </c>
      <c r="B1" s="177" t="s">
        <v>326</v>
      </c>
      <c r="C1" s="176" t="s">
        <v>328</v>
      </c>
      <c r="D1" s="176" t="s">
        <v>339</v>
      </c>
      <c r="E1" s="176" t="s">
        <v>347</v>
      </c>
    </row>
    <row r="2" spans="1:5" ht="51.75" thickBot="1" x14ac:dyDescent="0.3">
      <c r="A2" s="179" t="s">
        <v>27</v>
      </c>
      <c r="B2" s="193" t="s">
        <v>254</v>
      </c>
      <c r="C2" s="195" t="s">
        <v>313</v>
      </c>
      <c r="D2" s="195" t="s">
        <v>340</v>
      </c>
      <c r="E2" s="185" t="s">
        <v>349</v>
      </c>
    </row>
    <row r="3" spans="1:5" ht="64.5" thickBot="1" x14ac:dyDescent="0.3">
      <c r="A3" s="180" t="s">
        <v>28</v>
      </c>
      <c r="B3" s="194" t="s">
        <v>255</v>
      </c>
      <c r="C3" s="196" t="s">
        <v>336</v>
      </c>
      <c r="D3" s="196" t="s">
        <v>340</v>
      </c>
      <c r="E3" s="186" t="s">
        <v>348</v>
      </c>
    </row>
    <row r="4" spans="1:5" ht="39" thickBot="1" x14ac:dyDescent="0.3">
      <c r="A4" s="180" t="s">
        <v>39</v>
      </c>
      <c r="B4" s="194" t="s">
        <v>256</v>
      </c>
      <c r="C4" s="194" t="s">
        <v>337</v>
      </c>
      <c r="D4" s="198" t="s">
        <v>341</v>
      </c>
      <c r="E4" s="178" t="s">
        <v>350</v>
      </c>
    </row>
    <row r="5" spans="1:5" ht="51.75" thickBot="1" x14ac:dyDescent="0.3">
      <c r="A5" s="181" t="s">
        <v>320</v>
      </c>
      <c r="B5" s="194" t="s">
        <v>254</v>
      </c>
      <c r="C5" s="194" t="s">
        <v>313</v>
      </c>
      <c r="D5" s="194" t="s">
        <v>340</v>
      </c>
      <c r="E5" s="185" t="s">
        <v>349</v>
      </c>
    </row>
    <row r="6" spans="1:5" ht="39" thickBot="1" x14ac:dyDescent="0.3">
      <c r="A6" s="182" t="s">
        <v>38</v>
      </c>
      <c r="B6" s="187" t="s">
        <v>257</v>
      </c>
      <c r="C6" s="197"/>
      <c r="D6" s="197" t="s">
        <v>341</v>
      </c>
      <c r="E6" s="197"/>
    </row>
    <row r="7" spans="1:5" ht="51.75" thickBot="1" x14ac:dyDescent="0.3">
      <c r="A7" s="183" t="s">
        <v>36</v>
      </c>
      <c r="B7" s="188" t="s">
        <v>258</v>
      </c>
      <c r="C7" s="188" t="s">
        <v>338</v>
      </c>
      <c r="D7" s="199" t="s">
        <v>342</v>
      </c>
      <c r="E7" s="188" t="s">
        <v>351</v>
      </c>
    </row>
    <row r="8" spans="1:5" ht="51.75" thickBot="1" x14ac:dyDescent="0.3">
      <c r="A8" s="183" t="s">
        <v>35</v>
      </c>
      <c r="B8" s="188" t="s">
        <v>259</v>
      </c>
      <c r="C8" s="199"/>
      <c r="D8" s="199" t="s">
        <v>341</v>
      </c>
      <c r="E8" s="199"/>
    </row>
    <row r="9" spans="1:5" ht="64.5" thickBot="1" x14ac:dyDescent="0.3">
      <c r="A9" s="183" t="s">
        <v>34</v>
      </c>
      <c r="B9" s="188" t="s">
        <v>260</v>
      </c>
      <c r="C9" s="199"/>
      <c r="D9" s="199" t="s">
        <v>341</v>
      </c>
      <c r="E9" s="199"/>
    </row>
    <row r="10" spans="1:5" ht="39" thickBot="1" x14ac:dyDescent="0.3">
      <c r="A10" s="183" t="s">
        <v>33</v>
      </c>
      <c r="B10" s="188" t="s">
        <v>261</v>
      </c>
      <c r="C10" s="199"/>
      <c r="D10" s="199" t="s">
        <v>341</v>
      </c>
      <c r="E10" s="212" t="s">
        <v>353</v>
      </c>
    </row>
    <row r="11" spans="1:5" ht="89.25" x14ac:dyDescent="0.25">
      <c r="A11" s="472" t="s">
        <v>32</v>
      </c>
      <c r="B11" s="214" t="s">
        <v>352</v>
      </c>
      <c r="C11" s="189" t="s">
        <v>344</v>
      </c>
      <c r="D11" s="200" t="s">
        <v>341</v>
      </c>
      <c r="E11" s="212" t="s">
        <v>353</v>
      </c>
    </row>
    <row r="12" spans="1:5" ht="38.25" x14ac:dyDescent="0.25">
      <c r="A12" s="473"/>
      <c r="B12" s="190" t="s">
        <v>263</v>
      </c>
      <c r="C12" s="201"/>
      <c r="D12" s="201" t="s">
        <v>342</v>
      </c>
      <c r="E12" s="201"/>
    </row>
    <row r="13" spans="1:5" ht="15.75" thickBot="1" x14ac:dyDescent="0.3">
      <c r="A13" s="474"/>
      <c r="B13" s="191" t="s">
        <v>265</v>
      </c>
      <c r="C13" s="202"/>
      <c r="D13" s="202" t="s">
        <v>342</v>
      </c>
      <c r="E13" s="202"/>
    </row>
    <row r="14" spans="1:5" ht="64.5" thickBot="1" x14ac:dyDescent="0.3">
      <c r="A14" s="473" t="s">
        <v>31</v>
      </c>
      <c r="B14" s="192" t="s">
        <v>327</v>
      </c>
      <c r="C14" s="187" t="s">
        <v>345</v>
      </c>
      <c r="D14" s="203" t="s">
        <v>341</v>
      </c>
      <c r="E14" s="213"/>
    </row>
    <row r="15" spans="1:5" ht="25.5" x14ac:dyDescent="0.25">
      <c r="A15" s="473"/>
      <c r="B15" s="190" t="s">
        <v>266</v>
      </c>
      <c r="C15" s="208"/>
      <c r="D15" s="204" t="s">
        <v>342</v>
      </c>
      <c r="E15" s="204"/>
    </row>
    <row r="16" spans="1:5" ht="15.75" thickBot="1" x14ac:dyDescent="0.3">
      <c r="A16" s="474"/>
      <c r="B16" s="191" t="s">
        <v>267</v>
      </c>
      <c r="C16" s="209"/>
      <c r="D16" s="205" t="s">
        <v>342</v>
      </c>
      <c r="E16" s="205"/>
    </row>
    <row r="17" spans="1:5" ht="45" x14ac:dyDescent="0.25">
      <c r="A17" s="473" t="s">
        <v>30</v>
      </c>
      <c r="B17" s="192" t="s">
        <v>269</v>
      </c>
      <c r="C17" s="210"/>
      <c r="D17" s="206" t="s">
        <v>341</v>
      </c>
      <c r="E17" s="215" t="s">
        <v>354</v>
      </c>
    </row>
    <row r="18" spans="1:5" ht="26.25" thickBot="1" x14ac:dyDescent="0.3">
      <c r="A18" s="474"/>
      <c r="B18" s="191" t="s">
        <v>270</v>
      </c>
      <c r="C18" s="209"/>
      <c r="D18" s="205" t="s">
        <v>341</v>
      </c>
      <c r="E18" s="205"/>
    </row>
    <row r="19" spans="1:5" ht="45.75" thickBot="1" x14ac:dyDescent="0.3">
      <c r="A19" s="184" t="s">
        <v>29</v>
      </c>
      <c r="B19" s="194" t="s">
        <v>262</v>
      </c>
      <c r="C19" s="211"/>
      <c r="D19" s="207" t="s">
        <v>341</v>
      </c>
      <c r="E19" s="216" t="s">
        <v>355</v>
      </c>
    </row>
  </sheetData>
  <mergeCells count="3">
    <mergeCell ref="A11:A13"/>
    <mergeCell ref="A14:A16"/>
    <mergeCell ref="A17:A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opLeftCell="A48" workbookViewId="0">
      <selection activeCell="C56" sqref="C56:E63"/>
    </sheetView>
  </sheetViews>
  <sheetFormatPr baseColWidth="10" defaultRowHeight="11.25" x14ac:dyDescent="0.25"/>
  <cols>
    <col min="1" max="1" width="0.5703125" style="277" customWidth="1"/>
    <col min="2" max="2" width="3.42578125" style="277" customWidth="1"/>
    <col min="3" max="4" width="19.85546875" style="277" customWidth="1"/>
    <col min="5" max="5" width="14.85546875" style="277" customWidth="1"/>
    <col min="6" max="6" width="19.85546875" style="277" customWidth="1"/>
    <col min="7" max="7" width="13" style="277" customWidth="1"/>
    <col min="8" max="8" width="13" style="283" customWidth="1"/>
    <col min="9" max="9" width="3.7109375" style="277" customWidth="1"/>
    <col min="10" max="11" width="19.85546875" style="277" customWidth="1"/>
    <col min="12" max="12" width="8.140625" style="277" customWidth="1"/>
    <col min="13" max="13" width="19.85546875" style="277" customWidth="1"/>
    <col min="14" max="14" width="10.5703125" style="330" customWidth="1"/>
    <col min="15" max="15" width="10.5703125" style="283" customWidth="1"/>
    <col min="16" max="16" width="11.42578125" style="277" customWidth="1"/>
    <col min="17" max="16384" width="11.42578125" style="277"/>
  </cols>
  <sheetData>
    <row r="1" spans="1:16" x14ac:dyDescent="0.25">
      <c r="B1" s="278"/>
      <c r="C1" s="278"/>
      <c r="D1" s="278"/>
      <c r="E1" s="278"/>
      <c r="F1" s="278"/>
      <c r="G1" s="278"/>
      <c r="H1" s="279"/>
      <c r="I1" s="278"/>
      <c r="J1" s="278"/>
      <c r="K1" s="278"/>
      <c r="L1" s="278"/>
      <c r="M1" s="278"/>
      <c r="N1" s="280"/>
      <c r="O1" s="279"/>
    </row>
    <row r="2" spans="1:16" x14ac:dyDescent="0.25">
      <c r="B2" s="475" t="s">
        <v>864</v>
      </c>
      <c r="C2" s="475"/>
      <c r="D2" s="475"/>
      <c r="E2" s="475"/>
      <c r="F2" s="475"/>
      <c r="G2" s="475"/>
      <c r="H2" s="475"/>
      <c r="I2" s="475"/>
      <c r="J2" s="475"/>
      <c r="K2" s="475"/>
      <c r="L2" s="475"/>
      <c r="M2" s="475"/>
      <c r="N2" s="475"/>
      <c r="O2" s="475"/>
      <c r="P2" s="281"/>
    </row>
    <row r="3" spans="1:16" x14ac:dyDescent="0.25">
      <c r="B3" s="475" t="s">
        <v>865</v>
      </c>
      <c r="C3" s="475"/>
      <c r="D3" s="475"/>
      <c r="E3" s="475"/>
      <c r="F3" s="475"/>
      <c r="G3" s="475"/>
      <c r="H3" s="475"/>
      <c r="I3" s="475"/>
      <c r="J3" s="475"/>
      <c r="K3" s="475"/>
      <c r="L3" s="475"/>
      <c r="M3" s="475"/>
      <c r="N3" s="475"/>
      <c r="O3" s="475"/>
      <c r="P3" s="281"/>
    </row>
    <row r="4" spans="1:16" x14ac:dyDescent="0.25">
      <c r="B4" s="278"/>
      <c r="C4" s="278"/>
      <c r="D4" s="278"/>
      <c r="E4" s="278"/>
      <c r="F4" s="278"/>
      <c r="G4" s="278"/>
      <c r="H4" s="279"/>
      <c r="I4" s="278"/>
      <c r="J4" s="278"/>
      <c r="K4" s="278"/>
      <c r="L4" s="278"/>
      <c r="M4" s="278"/>
      <c r="N4" s="280"/>
      <c r="O4" s="279"/>
      <c r="P4" s="278"/>
    </row>
    <row r="5" spans="1:16" x14ac:dyDescent="0.25">
      <c r="B5" s="476" t="s">
        <v>866</v>
      </c>
      <c r="C5" s="477"/>
      <c r="D5" s="477"/>
      <c r="E5" s="478"/>
      <c r="F5" s="485" t="s">
        <v>844</v>
      </c>
      <c r="G5" s="485"/>
      <c r="I5" s="278"/>
      <c r="J5" s="278"/>
      <c r="K5" s="278"/>
      <c r="L5" s="278"/>
      <c r="M5" s="278"/>
      <c r="N5" s="280"/>
      <c r="O5" s="279"/>
      <c r="P5" s="278"/>
    </row>
    <row r="6" spans="1:16" x14ac:dyDescent="0.25">
      <c r="B6" s="479"/>
      <c r="C6" s="480"/>
      <c r="D6" s="480"/>
      <c r="E6" s="481"/>
      <c r="F6" s="485"/>
      <c r="G6" s="485"/>
      <c r="I6" s="278"/>
      <c r="J6" s="278"/>
      <c r="K6" s="278"/>
      <c r="L6" s="278"/>
      <c r="M6" s="278"/>
      <c r="N6" s="280"/>
      <c r="O6" s="279"/>
      <c r="P6" s="278"/>
    </row>
    <row r="7" spans="1:16" x14ac:dyDescent="0.25">
      <c r="B7" s="482"/>
      <c r="C7" s="483"/>
      <c r="D7" s="483"/>
      <c r="E7" s="484"/>
      <c r="F7" s="485"/>
      <c r="G7" s="485"/>
      <c r="I7" s="278"/>
      <c r="J7" s="278"/>
      <c r="K7" s="278"/>
      <c r="L7" s="278"/>
      <c r="M7" s="278"/>
      <c r="N7" s="280"/>
      <c r="O7" s="279"/>
      <c r="P7" s="278"/>
    </row>
    <row r="8" spans="1:16" x14ac:dyDescent="0.25">
      <c r="B8" s="476" t="s">
        <v>867</v>
      </c>
      <c r="C8" s="477"/>
      <c r="D8" s="477"/>
      <c r="E8" s="478"/>
      <c r="F8" s="486">
        <f>H51</f>
        <v>12562.800000000003</v>
      </c>
      <c r="G8" s="486"/>
      <c r="I8" s="278"/>
      <c r="J8" s="278"/>
      <c r="K8" s="278"/>
      <c r="L8" s="278"/>
      <c r="M8" s="278"/>
      <c r="N8" s="280"/>
      <c r="O8" s="279"/>
      <c r="P8" s="278"/>
    </row>
    <row r="9" spans="1:16" x14ac:dyDescent="0.25">
      <c r="B9" s="482"/>
      <c r="C9" s="483"/>
      <c r="D9" s="483"/>
      <c r="E9" s="484"/>
      <c r="F9" s="486"/>
      <c r="G9" s="486"/>
      <c r="I9" s="278"/>
      <c r="J9" s="278"/>
      <c r="K9" s="278"/>
      <c r="L9" s="278"/>
      <c r="M9" s="278"/>
      <c r="N9" s="280"/>
      <c r="O9" s="279"/>
      <c r="P9" s="278"/>
    </row>
    <row r="10" spans="1:16" ht="12" thickBot="1" x14ac:dyDescent="0.3">
      <c r="B10" s="278"/>
      <c r="C10" s="278"/>
      <c r="D10" s="278"/>
      <c r="E10" s="278"/>
      <c r="F10" s="278"/>
      <c r="G10" s="278"/>
      <c r="H10" s="279"/>
      <c r="I10" s="278"/>
      <c r="J10" s="278"/>
      <c r="K10" s="278"/>
      <c r="L10" s="278"/>
      <c r="M10" s="278"/>
      <c r="N10" s="280"/>
      <c r="O10" s="279"/>
      <c r="P10" s="278"/>
    </row>
    <row r="11" spans="1:16" ht="12" thickBot="1" x14ac:dyDescent="0.3">
      <c r="B11" s="489" t="s">
        <v>868</v>
      </c>
      <c r="C11" s="490"/>
      <c r="D11" s="490"/>
      <c r="E11" s="490"/>
      <c r="F11" s="490"/>
      <c r="G11" s="490"/>
      <c r="H11" s="491"/>
      <c r="I11" s="492" t="s">
        <v>869</v>
      </c>
      <c r="J11" s="492"/>
      <c r="K11" s="492"/>
      <c r="L11" s="492"/>
      <c r="M11" s="492"/>
      <c r="N11" s="492"/>
      <c r="O11" s="493"/>
    </row>
    <row r="12" spans="1:16" s="282" customFormat="1" ht="45.75" thickBot="1" x14ac:dyDescent="0.3">
      <c r="B12" s="284" t="s">
        <v>870</v>
      </c>
      <c r="C12" s="285" t="s">
        <v>871</v>
      </c>
      <c r="D12" s="285" t="s">
        <v>872</v>
      </c>
      <c r="E12" s="285" t="s">
        <v>873</v>
      </c>
      <c r="F12" s="285" t="s">
        <v>874</v>
      </c>
      <c r="G12" s="285" t="s">
        <v>875</v>
      </c>
      <c r="H12" s="286" t="s">
        <v>876</v>
      </c>
      <c r="I12" s="287" t="s">
        <v>870</v>
      </c>
      <c r="J12" s="288" t="s">
        <v>871</v>
      </c>
      <c r="K12" s="285" t="s">
        <v>872</v>
      </c>
      <c r="L12" s="285" t="s">
        <v>873</v>
      </c>
      <c r="M12" s="285" t="s">
        <v>874</v>
      </c>
      <c r="N12" s="285" t="s">
        <v>875</v>
      </c>
      <c r="O12" s="289" t="s">
        <v>877</v>
      </c>
      <c r="P12" s="290" t="s">
        <v>878</v>
      </c>
    </row>
    <row r="13" spans="1:16" ht="22.5" x14ac:dyDescent="0.25">
      <c r="A13" s="291"/>
      <c r="B13" s="292">
        <v>1</v>
      </c>
      <c r="C13" s="293" t="s">
        <v>879</v>
      </c>
      <c r="D13" s="293" t="s">
        <v>297</v>
      </c>
      <c r="E13" s="293">
        <v>530301</v>
      </c>
      <c r="F13" s="293" t="s">
        <v>235</v>
      </c>
      <c r="G13" s="294" t="s">
        <v>100</v>
      </c>
      <c r="H13" s="295">
        <v>690.64</v>
      </c>
      <c r="I13" s="292">
        <v>1</v>
      </c>
      <c r="J13" s="293" t="s">
        <v>879</v>
      </c>
      <c r="K13" s="293" t="s">
        <v>297</v>
      </c>
      <c r="L13" s="293">
        <v>530301</v>
      </c>
      <c r="M13" s="293" t="s">
        <v>235</v>
      </c>
      <c r="N13" s="296" t="s">
        <v>104</v>
      </c>
      <c r="O13" s="295">
        <v>690.64</v>
      </c>
      <c r="P13" s="278" t="s">
        <v>880</v>
      </c>
    </row>
    <row r="14" spans="1:16" ht="22.5" x14ac:dyDescent="0.25">
      <c r="B14" s="297">
        <v>1</v>
      </c>
      <c r="C14" s="298" t="s">
        <v>879</v>
      </c>
      <c r="D14" s="298" t="s">
        <v>297</v>
      </c>
      <c r="E14" s="298">
        <v>530301</v>
      </c>
      <c r="F14" s="298" t="s">
        <v>235</v>
      </c>
      <c r="G14" s="299" t="s">
        <v>101</v>
      </c>
      <c r="H14" s="300">
        <v>1300</v>
      </c>
      <c r="I14" s="301">
        <v>1</v>
      </c>
      <c r="J14" s="302" t="s">
        <v>879</v>
      </c>
      <c r="K14" s="302" t="s">
        <v>297</v>
      </c>
      <c r="L14" s="302">
        <v>530301</v>
      </c>
      <c r="M14" s="302" t="s">
        <v>235</v>
      </c>
      <c r="N14" s="303" t="s">
        <v>104</v>
      </c>
      <c r="O14" s="300">
        <v>1300</v>
      </c>
      <c r="P14" s="278" t="s">
        <v>880</v>
      </c>
    </row>
    <row r="15" spans="1:16" ht="22.5" x14ac:dyDescent="0.25">
      <c r="B15" s="304">
        <v>2</v>
      </c>
      <c r="C15" s="305" t="s">
        <v>879</v>
      </c>
      <c r="D15" s="305" t="s">
        <v>297</v>
      </c>
      <c r="E15" s="305">
        <v>530303</v>
      </c>
      <c r="F15" s="306" t="s">
        <v>828</v>
      </c>
      <c r="G15" s="299" t="s">
        <v>100</v>
      </c>
      <c r="H15" s="300">
        <v>355</v>
      </c>
      <c r="I15" s="304">
        <v>2</v>
      </c>
      <c r="J15" s="305" t="s">
        <v>879</v>
      </c>
      <c r="K15" s="305" t="s">
        <v>297</v>
      </c>
      <c r="L15" s="305">
        <v>531404</v>
      </c>
      <c r="M15" s="307" t="s">
        <v>667</v>
      </c>
      <c r="N15" s="299" t="s">
        <v>104</v>
      </c>
      <c r="O15" s="300">
        <v>355</v>
      </c>
      <c r="P15" s="278" t="s">
        <v>880</v>
      </c>
    </row>
    <row r="16" spans="1:16" ht="22.5" x14ac:dyDescent="0.25">
      <c r="B16" s="308">
        <v>3</v>
      </c>
      <c r="C16" s="305" t="s">
        <v>879</v>
      </c>
      <c r="D16" s="305" t="s">
        <v>297</v>
      </c>
      <c r="E16" s="305">
        <v>531404</v>
      </c>
      <c r="F16" s="305" t="s">
        <v>667</v>
      </c>
      <c r="G16" s="299" t="s">
        <v>101</v>
      </c>
      <c r="H16" s="300">
        <v>500</v>
      </c>
      <c r="I16" s="308">
        <v>3</v>
      </c>
      <c r="J16" s="305" t="s">
        <v>879</v>
      </c>
      <c r="K16" s="305" t="s">
        <v>297</v>
      </c>
      <c r="L16" s="305">
        <v>531404</v>
      </c>
      <c r="M16" s="305" t="s">
        <v>667</v>
      </c>
      <c r="N16" s="299" t="s">
        <v>104</v>
      </c>
      <c r="O16" s="300">
        <v>500</v>
      </c>
      <c r="P16" s="278" t="s">
        <v>880</v>
      </c>
    </row>
    <row r="17" spans="2:17" ht="22.5" x14ac:dyDescent="0.25">
      <c r="B17" s="304">
        <v>4</v>
      </c>
      <c r="C17" s="305" t="s">
        <v>879</v>
      </c>
      <c r="D17" s="305" t="s">
        <v>297</v>
      </c>
      <c r="E17" s="305">
        <v>840104</v>
      </c>
      <c r="F17" s="305" t="s">
        <v>220</v>
      </c>
      <c r="G17" s="299" t="s">
        <v>101</v>
      </c>
      <c r="H17" s="300">
        <v>1500</v>
      </c>
      <c r="I17" s="304">
        <v>4</v>
      </c>
      <c r="J17" s="305" t="s">
        <v>879</v>
      </c>
      <c r="K17" s="305" t="s">
        <v>297</v>
      </c>
      <c r="L17" s="305">
        <v>840104</v>
      </c>
      <c r="M17" s="305" t="s">
        <v>220</v>
      </c>
      <c r="N17" s="299" t="s">
        <v>104</v>
      </c>
      <c r="O17" s="300">
        <v>1500</v>
      </c>
      <c r="P17" s="278" t="s">
        <v>880</v>
      </c>
    </row>
    <row r="18" spans="2:17" ht="45" x14ac:dyDescent="0.25">
      <c r="B18" s="304">
        <v>5</v>
      </c>
      <c r="C18" s="305" t="s">
        <v>879</v>
      </c>
      <c r="D18" s="305" t="s">
        <v>315</v>
      </c>
      <c r="E18" s="305">
        <v>570201</v>
      </c>
      <c r="F18" s="305" t="s">
        <v>46</v>
      </c>
      <c r="G18" s="299" t="s">
        <v>101</v>
      </c>
      <c r="H18" s="300">
        <v>950</v>
      </c>
      <c r="I18" s="304">
        <v>5</v>
      </c>
      <c r="J18" s="305" t="s">
        <v>879</v>
      </c>
      <c r="K18" s="305" t="s">
        <v>315</v>
      </c>
      <c r="L18" s="305">
        <v>570201</v>
      </c>
      <c r="M18" s="305" t="s">
        <v>46</v>
      </c>
      <c r="N18" s="299" t="s">
        <v>105</v>
      </c>
      <c r="O18" s="300">
        <v>950</v>
      </c>
      <c r="P18" s="278" t="s">
        <v>880</v>
      </c>
    </row>
    <row r="19" spans="2:17" ht="45" x14ac:dyDescent="0.25">
      <c r="B19" s="308">
        <v>6</v>
      </c>
      <c r="C19" s="305" t="s">
        <v>879</v>
      </c>
      <c r="D19" s="305" t="s">
        <v>289</v>
      </c>
      <c r="E19" s="305">
        <v>530239</v>
      </c>
      <c r="F19" s="305" t="s">
        <v>569</v>
      </c>
      <c r="G19" s="299" t="s">
        <v>101</v>
      </c>
      <c r="H19" s="300">
        <v>317</v>
      </c>
      <c r="I19" s="308">
        <v>6</v>
      </c>
      <c r="J19" s="305" t="s">
        <v>879</v>
      </c>
      <c r="K19" s="305" t="s">
        <v>315</v>
      </c>
      <c r="L19" s="305">
        <v>570201</v>
      </c>
      <c r="M19" s="305" t="s">
        <v>46</v>
      </c>
      <c r="N19" s="299" t="s">
        <v>105</v>
      </c>
      <c r="O19" s="300">
        <v>317</v>
      </c>
      <c r="P19" s="278" t="s">
        <v>880</v>
      </c>
    </row>
    <row r="20" spans="2:17" ht="22.5" x14ac:dyDescent="0.25">
      <c r="B20" s="304">
        <v>7</v>
      </c>
      <c r="C20" s="305" t="s">
        <v>879</v>
      </c>
      <c r="D20" s="305" t="s">
        <v>292</v>
      </c>
      <c r="E20" s="305">
        <v>530235</v>
      </c>
      <c r="F20" s="305" t="s">
        <v>565</v>
      </c>
      <c r="G20" s="299" t="s">
        <v>102</v>
      </c>
      <c r="H20" s="300">
        <v>732.56</v>
      </c>
      <c r="I20" s="304">
        <v>7</v>
      </c>
      <c r="J20" s="305" t="s">
        <v>879</v>
      </c>
      <c r="K20" s="305" t="s">
        <v>292</v>
      </c>
      <c r="L20" s="305">
        <v>530235</v>
      </c>
      <c r="M20" s="305" t="s">
        <v>565</v>
      </c>
      <c r="N20" s="299" t="s">
        <v>103</v>
      </c>
      <c r="O20" s="300">
        <v>732.56</v>
      </c>
      <c r="P20" s="278" t="s">
        <v>880</v>
      </c>
    </row>
    <row r="21" spans="2:17" ht="22.5" x14ac:dyDescent="0.25">
      <c r="B21" s="308">
        <v>8</v>
      </c>
      <c r="C21" s="305" t="s">
        <v>879</v>
      </c>
      <c r="D21" s="305" t="s">
        <v>292</v>
      </c>
      <c r="E21" s="305">
        <v>530504</v>
      </c>
      <c r="F21" s="305" t="s">
        <v>608</v>
      </c>
      <c r="G21" s="299" t="s">
        <v>102</v>
      </c>
      <c r="H21" s="300">
        <v>300</v>
      </c>
      <c r="I21" s="308">
        <v>8</v>
      </c>
      <c r="J21" s="305" t="s">
        <v>879</v>
      </c>
      <c r="K21" s="305" t="s">
        <v>292</v>
      </c>
      <c r="L21" s="305">
        <v>530504</v>
      </c>
      <c r="M21" s="305" t="s">
        <v>608</v>
      </c>
      <c r="N21" s="299" t="s">
        <v>103</v>
      </c>
      <c r="O21" s="300">
        <v>300</v>
      </c>
      <c r="P21" s="278" t="s">
        <v>880</v>
      </c>
    </row>
    <row r="22" spans="2:17" ht="33.75" x14ac:dyDescent="0.25">
      <c r="B22" s="304">
        <v>9</v>
      </c>
      <c r="C22" s="305" t="s">
        <v>879</v>
      </c>
      <c r="D22" s="305" t="s">
        <v>292</v>
      </c>
      <c r="E22" s="305">
        <v>530221</v>
      </c>
      <c r="F22" s="305" t="s">
        <v>552</v>
      </c>
      <c r="G22" s="299" t="s">
        <v>102</v>
      </c>
      <c r="H22" s="300">
        <v>300</v>
      </c>
      <c r="I22" s="304">
        <v>9</v>
      </c>
      <c r="J22" s="305" t="s">
        <v>879</v>
      </c>
      <c r="K22" s="305" t="s">
        <v>292</v>
      </c>
      <c r="L22" s="305">
        <v>530221</v>
      </c>
      <c r="M22" s="305" t="s">
        <v>552</v>
      </c>
      <c r="N22" s="299" t="s">
        <v>103</v>
      </c>
      <c r="O22" s="300">
        <v>300</v>
      </c>
      <c r="P22" s="278" t="s">
        <v>880</v>
      </c>
    </row>
    <row r="23" spans="2:17" ht="101.25" x14ac:dyDescent="0.25">
      <c r="B23" s="309">
        <v>10</v>
      </c>
      <c r="C23" s="310" t="s">
        <v>879</v>
      </c>
      <c r="D23" s="310" t="s">
        <v>292</v>
      </c>
      <c r="E23" s="310">
        <v>530204</v>
      </c>
      <c r="F23" s="310" t="s">
        <v>541</v>
      </c>
      <c r="G23" s="311" t="s">
        <v>102</v>
      </c>
      <c r="H23" s="312">
        <v>60</v>
      </c>
      <c r="I23" s="309">
        <v>10</v>
      </c>
      <c r="J23" s="310" t="s">
        <v>879</v>
      </c>
      <c r="K23" s="310" t="s">
        <v>292</v>
      </c>
      <c r="L23" s="310">
        <v>530204</v>
      </c>
      <c r="M23" s="310" t="s">
        <v>541</v>
      </c>
      <c r="N23" s="299" t="s">
        <v>103</v>
      </c>
      <c r="O23" s="300">
        <v>60</v>
      </c>
      <c r="P23" s="278" t="s">
        <v>880</v>
      </c>
    </row>
    <row r="24" spans="2:17" ht="101.25" x14ac:dyDescent="0.25">
      <c r="B24" s="309">
        <v>10</v>
      </c>
      <c r="C24" s="310" t="s">
        <v>879</v>
      </c>
      <c r="D24" s="310" t="s">
        <v>292</v>
      </c>
      <c r="E24" s="310">
        <v>530204</v>
      </c>
      <c r="F24" s="310" t="s">
        <v>541</v>
      </c>
      <c r="G24" s="311" t="s">
        <v>102</v>
      </c>
      <c r="H24" s="313">
        <v>40</v>
      </c>
      <c r="I24" s="309">
        <v>10</v>
      </c>
      <c r="J24" s="310" t="s">
        <v>879</v>
      </c>
      <c r="K24" s="310" t="s">
        <v>292</v>
      </c>
      <c r="L24" s="310">
        <v>530204</v>
      </c>
      <c r="M24" s="310" t="s">
        <v>541</v>
      </c>
      <c r="N24" s="299" t="s">
        <v>104</v>
      </c>
      <c r="O24" s="300">
        <v>40</v>
      </c>
      <c r="P24" s="278" t="s">
        <v>880</v>
      </c>
    </row>
    <row r="25" spans="2:17" ht="22.5" x14ac:dyDescent="0.25">
      <c r="B25" s="308">
        <v>11</v>
      </c>
      <c r="C25" s="305" t="s">
        <v>879</v>
      </c>
      <c r="D25" s="305" t="s">
        <v>290</v>
      </c>
      <c r="E25" s="314">
        <f>IFERROR(VLOOKUP(F25,[1]LISTAS!$C$2:$D$198,2,0),"")</f>
        <v>530850</v>
      </c>
      <c r="F25" s="307" t="s">
        <v>814</v>
      </c>
      <c r="G25" s="299" t="s">
        <v>103</v>
      </c>
      <c r="H25" s="300">
        <v>3480.26</v>
      </c>
      <c r="I25" s="308">
        <v>11</v>
      </c>
      <c r="J25" s="305" t="s">
        <v>879</v>
      </c>
      <c r="K25" s="305" t="s">
        <v>290</v>
      </c>
      <c r="L25" s="314">
        <f>IFERROR(VLOOKUP(M25,[1]LISTAS!$C$2:$D$198,2,0),"")</f>
        <v>530850</v>
      </c>
      <c r="M25" s="307" t="s">
        <v>814</v>
      </c>
      <c r="N25" s="299" t="s">
        <v>105</v>
      </c>
      <c r="O25" s="300">
        <v>3480.26</v>
      </c>
      <c r="P25" s="278" t="s">
        <v>880</v>
      </c>
    </row>
    <row r="26" spans="2:17" ht="45" x14ac:dyDescent="0.25">
      <c r="B26" s="304">
        <v>12</v>
      </c>
      <c r="C26" s="305" t="s">
        <v>879</v>
      </c>
      <c r="D26" s="305" t="s">
        <v>315</v>
      </c>
      <c r="E26" s="305">
        <v>530704</v>
      </c>
      <c r="F26" s="305" t="s">
        <v>45</v>
      </c>
      <c r="G26" s="299" t="s">
        <v>102</v>
      </c>
      <c r="H26" s="300">
        <v>250</v>
      </c>
      <c r="I26" s="304">
        <v>12</v>
      </c>
      <c r="J26" s="305" t="s">
        <v>879</v>
      </c>
      <c r="K26" s="305" t="s">
        <v>315</v>
      </c>
      <c r="L26" s="305">
        <v>530704</v>
      </c>
      <c r="M26" s="305" t="s">
        <v>45</v>
      </c>
      <c r="N26" s="299" t="s">
        <v>103</v>
      </c>
      <c r="O26" s="300">
        <v>250</v>
      </c>
      <c r="P26" s="278" t="s">
        <v>880</v>
      </c>
    </row>
    <row r="27" spans="2:17" ht="78.75" x14ac:dyDescent="0.25">
      <c r="B27" s="309">
        <v>13</v>
      </c>
      <c r="C27" s="310" t="s">
        <v>879</v>
      </c>
      <c r="D27" s="310" t="s">
        <v>315</v>
      </c>
      <c r="E27" s="310">
        <v>530421</v>
      </c>
      <c r="F27" s="310" t="s">
        <v>599</v>
      </c>
      <c r="G27" s="299" t="s">
        <v>99</v>
      </c>
      <c r="H27" s="300">
        <v>143.94999999999999</v>
      </c>
      <c r="I27" s="309">
        <v>13</v>
      </c>
      <c r="J27" s="310" t="s">
        <v>879</v>
      </c>
      <c r="K27" s="310" t="s">
        <v>315</v>
      </c>
      <c r="L27" s="310">
        <v>530421</v>
      </c>
      <c r="M27" s="310" t="s">
        <v>599</v>
      </c>
      <c r="N27" s="311" t="s">
        <v>103</v>
      </c>
      <c r="O27" s="300">
        <v>143.94999999999999</v>
      </c>
      <c r="P27" s="278" t="s">
        <v>880</v>
      </c>
      <c r="Q27" s="278"/>
    </row>
    <row r="28" spans="2:17" ht="78.75" x14ac:dyDescent="0.25">
      <c r="B28" s="309">
        <v>13</v>
      </c>
      <c r="C28" s="310" t="s">
        <v>879</v>
      </c>
      <c r="D28" s="310" t="s">
        <v>315</v>
      </c>
      <c r="E28" s="310">
        <v>530421</v>
      </c>
      <c r="F28" s="310" t="s">
        <v>599</v>
      </c>
      <c r="G28" s="299" t="s">
        <v>100</v>
      </c>
      <c r="H28" s="300">
        <v>243.95</v>
      </c>
      <c r="I28" s="309">
        <v>13</v>
      </c>
      <c r="J28" s="310" t="s">
        <v>879</v>
      </c>
      <c r="K28" s="310" t="s">
        <v>315</v>
      </c>
      <c r="L28" s="310">
        <v>530421</v>
      </c>
      <c r="M28" s="310" t="s">
        <v>599</v>
      </c>
      <c r="N28" s="311" t="s">
        <v>103</v>
      </c>
      <c r="O28" s="300">
        <v>243.95</v>
      </c>
      <c r="P28" s="278" t="s">
        <v>880</v>
      </c>
      <c r="Q28" s="278"/>
    </row>
    <row r="29" spans="2:17" ht="78.75" x14ac:dyDescent="0.25">
      <c r="B29" s="309">
        <v>13</v>
      </c>
      <c r="C29" s="310" t="s">
        <v>879</v>
      </c>
      <c r="D29" s="310" t="s">
        <v>315</v>
      </c>
      <c r="E29" s="310">
        <v>530421</v>
      </c>
      <c r="F29" s="310" t="s">
        <v>599</v>
      </c>
      <c r="G29" s="299" t="s">
        <v>101</v>
      </c>
      <c r="H29" s="300">
        <v>243.95</v>
      </c>
      <c r="I29" s="309">
        <v>13</v>
      </c>
      <c r="J29" s="310" t="s">
        <v>879</v>
      </c>
      <c r="K29" s="310" t="s">
        <v>315</v>
      </c>
      <c r="L29" s="310">
        <v>530421</v>
      </c>
      <c r="M29" s="310" t="s">
        <v>599</v>
      </c>
      <c r="N29" s="311" t="s">
        <v>103</v>
      </c>
      <c r="O29" s="300">
        <v>243.95</v>
      </c>
      <c r="P29" s="278" t="s">
        <v>880</v>
      </c>
      <c r="Q29" s="278"/>
    </row>
    <row r="30" spans="2:17" ht="78.75" x14ac:dyDescent="0.25">
      <c r="B30" s="309">
        <v>13</v>
      </c>
      <c r="C30" s="310" t="s">
        <v>879</v>
      </c>
      <c r="D30" s="310" t="s">
        <v>315</v>
      </c>
      <c r="E30" s="310">
        <v>530421</v>
      </c>
      <c r="F30" s="310" t="s">
        <v>599</v>
      </c>
      <c r="G30" s="299" t="s">
        <v>102</v>
      </c>
      <c r="H30" s="300">
        <v>87.9</v>
      </c>
      <c r="I30" s="309">
        <v>13</v>
      </c>
      <c r="J30" s="310" t="s">
        <v>879</v>
      </c>
      <c r="K30" s="310" t="s">
        <v>315</v>
      </c>
      <c r="L30" s="310">
        <v>530421</v>
      </c>
      <c r="M30" s="310" t="s">
        <v>599</v>
      </c>
      <c r="N30" s="311" t="s">
        <v>104</v>
      </c>
      <c r="O30" s="300">
        <v>87.9</v>
      </c>
      <c r="P30" s="278" t="s">
        <v>880</v>
      </c>
      <c r="Q30" s="278"/>
    </row>
    <row r="31" spans="2:17" ht="78.75" x14ac:dyDescent="0.25">
      <c r="B31" s="309">
        <v>13</v>
      </c>
      <c r="C31" s="310" t="s">
        <v>879</v>
      </c>
      <c r="D31" s="310" t="s">
        <v>315</v>
      </c>
      <c r="E31" s="310">
        <v>530421</v>
      </c>
      <c r="F31" s="310" t="s">
        <v>599</v>
      </c>
      <c r="G31" s="299" t="s">
        <v>102</v>
      </c>
      <c r="H31" s="300">
        <v>156.05000000000001</v>
      </c>
      <c r="I31" s="309">
        <v>13</v>
      </c>
      <c r="J31" s="310" t="s">
        <v>879</v>
      </c>
      <c r="K31" s="310" t="s">
        <v>315</v>
      </c>
      <c r="L31" s="310">
        <v>530421</v>
      </c>
      <c r="M31" s="310" t="s">
        <v>599</v>
      </c>
      <c r="N31" s="311" t="s">
        <v>104</v>
      </c>
      <c r="O31" s="300">
        <v>156.05000000000001</v>
      </c>
      <c r="P31" s="278" t="s">
        <v>880</v>
      </c>
      <c r="Q31" s="278"/>
    </row>
    <row r="32" spans="2:17" ht="78.75" x14ac:dyDescent="0.25">
      <c r="B32" s="309">
        <v>13</v>
      </c>
      <c r="C32" s="310" t="s">
        <v>879</v>
      </c>
      <c r="D32" s="310" t="s">
        <v>315</v>
      </c>
      <c r="E32" s="310">
        <v>530421</v>
      </c>
      <c r="F32" s="310" t="s">
        <v>599</v>
      </c>
      <c r="G32" s="299" t="s">
        <v>103</v>
      </c>
      <c r="H32" s="300">
        <v>243.95</v>
      </c>
      <c r="I32" s="309">
        <v>13</v>
      </c>
      <c r="J32" s="310" t="s">
        <v>879</v>
      </c>
      <c r="K32" s="310" t="s">
        <v>315</v>
      </c>
      <c r="L32" s="310">
        <v>530421</v>
      </c>
      <c r="M32" s="310" t="s">
        <v>599</v>
      </c>
      <c r="N32" s="311" t="s">
        <v>104</v>
      </c>
      <c r="O32" s="300">
        <v>243.95</v>
      </c>
      <c r="P32" s="278" t="s">
        <v>880</v>
      </c>
      <c r="Q32" s="278"/>
    </row>
    <row r="33" spans="2:17" ht="78.75" x14ac:dyDescent="0.25">
      <c r="B33" s="309">
        <v>13</v>
      </c>
      <c r="C33" s="310" t="s">
        <v>879</v>
      </c>
      <c r="D33" s="310" t="s">
        <v>315</v>
      </c>
      <c r="E33" s="310">
        <v>530421</v>
      </c>
      <c r="F33" s="310" t="s">
        <v>599</v>
      </c>
      <c r="G33" s="305" t="s">
        <v>104</v>
      </c>
      <c r="H33" s="315">
        <v>243.95</v>
      </c>
      <c r="I33" s="309">
        <v>13</v>
      </c>
      <c r="J33" s="310" t="s">
        <v>879</v>
      </c>
      <c r="K33" s="310" t="s">
        <v>315</v>
      </c>
      <c r="L33" s="310">
        <v>530421</v>
      </c>
      <c r="M33" s="310" t="s">
        <v>599</v>
      </c>
      <c r="N33" s="310" t="s">
        <v>104</v>
      </c>
      <c r="O33" s="315">
        <v>243.95</v>
      </c>
      <c r="P33" s="278" t="s">
        <v>881</v>
      </c>
      <c r="Q33" s="278"/>
    </row>
    <row r="34" spans="2:17" ht="45" x14ac:dyDescent="0.25">
      <c r="B34" s="308">
        <v>14</v>
      </c>
      <c r="C34" s="305" t="s">
        <v>879</v>
      </c>
      <c r="D34" s="305" t="s">
        <v>315</v>
      </c>
      <c r="E34" s="305">
        <v>530105</v>
      </c>
      <c r="F34" s="305" t="s">
        <v>42</v>
      </c>
      <c r="G34" s="299" t="s">
        <v>99</v>
      </c>
      <c r="H34" s="300">
        <v>55.37</v>
      </c>
      <c r="I34" s="309">
        <v>14</v>
      </c>
      <c r="J34" s="310" t="s">
        <v>879</v>
      </c>
      <c r="K34" s="310" t="s">
        <v>315</v>
      </c>
      <c r="L34" s="310">
        <v>530105</v>
      </c>
      <c r="M34" s="310" t="s">
        <v>42</v>
      </c>
      <c r="N34" s="299" t="s">
        <v>100</v>
      </c>
      <c r="O34" s="300">
        <v>55.37</v>
      </c>
      <c r="P34" s="278" t="s">
        <v>880</v>
      </c>
    </row>
    <row r="35" spans="2:17" ht="45" x14ac:dyDescent="0.25">
      <c r="B35" s="309">
        <v>15</v>
      </c>
      <c r="C35" s="310" t="s">
        <v>879</v>
      </c>
      <c r="D35" s="310" t="s">
        <v>315</v>
      </c>
      <c r="E35" s="310">
        <v>530104</v>
      </c>
      <c r="F35" s="310" t="s">
        <v>44</v>
      </c>
      <c r="G35" s="299" t="s">
        <v>99</v>
      </c>
      <c r="H35" s="300">
        <v>18.25</v>
      </c>
      <c r="I35" s="309">
        <v>14</v>
      </c>
      <c r="J35" s="310" t="s">
        <v>879</v>
      </c>
      <c r="K35" s="310" t="s">
        <v>315</v>
      </c>
      <c r="L35" s="310">
        <v>530105</v>
      </c>
      <c r="M35" s="310" t="s">
        <v>42</v>
      </c>
      <c r="N35" s="299" t="s">
        <v>100</v>
      </c>
      <c r="O35" s="300">
        <v>18.25</v>
      </c>
      <c r="P35" s="278" t="s">
        <v>880</v>
      </c>
    </row>
    <row r="36" spans="2:17" ht="45" x14ac:dyDescent="0.25">
      <c r="B36" s="309">
        <v>15</v>
      </c>
      <c r="C36" s="310" t="s">
        <v>879</v>
      </c>
      <c r="D36" s="310" t="s">
        <v>315</v>
      </c>
      <c r="E36" s="310">
        <v>530104</v>
      </c>
      <c r="F36" s="310" t="s">
        <v>44</v>
      </c>
      <c r="G36" s="316" t="s">
        <v>100</v>
      </c>
      <c r="H36" s="317">
        <v>20</v>
      </c>
      <c r="I36" s="309">
        <v>14</v>
      </c>
      <c r="J36" s="310" t="s">
        <v>879</v>
      </c>
      <c r="K36" s="310" t="s">
        <v>315</v>
      </c>
      <c r="L36" s="310">
        <v>530105</v>
      </c>
      <c r="M36" s="310" t="s">
        <v>42</v>
      </c>
      <c r="N36" s="316" t="s">
        <v>100</v>
      </c>
      <c r="O36" s="317">
        <v>20</v>
      </c>
      <c r="P36" s="278" t="s">
        <v>882</v>
      </c>
    </row>
    <row r="37" spans="2:17" ht="45" x14ac:dyDescent="0.25">
      <c r="B37" s="309">
        <v>15</v>
      </c>
      <c r="C37" s="310" t="s">
        <v>879</v>
      </c>
      <c r="D37" s="310" t="s">
        <v>315</v>
      </c>
      <c r="E37" s="310">
        <v>530104</v>
      </c>
      <c r="F37" s="310" t="s">
        <v>44</v>
      </c>
      <c r="G37" s="305" t="s">
        <v>101</v>
      </c>
      <c r="H37" s="315">
        <v>20</v>
      </c>
      <c r="I37" s="309">
        <v>14</v>
      </c>
      <c r="J37" s="310" t="s">
        <v>879</v>
      </c>
      <c r="K37" s="310" t="s">
        <v>315</v>
      </c>
      <c r="L37" s="310">
        <v>530105</v>
      </c>
      <c r="M37" s="310" t="s">
        <v>42</v>
      </c>
      <c r="N37" s="305" t="s">
        <v>100</v>
      </c>
      <c r="O37" s="315">
        <v>20</v>
      </c>
      <c r="P37" s="278" t="s">
        <v>881</v>
      </c>
    </row>
    <row r="38" spans="2:17" ht="45" x14ac:dyDescent="0.25">
      <c r="B38" s="309">
        <v>15</v>
      </c>
      <c r="C38" s="310" t="s">
        <v>879</v>
      </c>
      <c r="D38" s="310" t="s">
        <v>315</v>
      </c>
      <c r="E38" s="310">
        <v>530104</v>
      </c>
      <c r="F38" s="310" t="s">
        <v>44</v>
      </c>
      <c r="G38" s="305" t="s">
        <v>102</v>
      </c>
      <c r="H38" s="315">
        <v>20</v>
      </c>
      <c r="I38" s="309">
        <v>14</v>
      </c>
      <c r="J38" s="310" t="s">
        <v>879</v>
      </c>
      <c r="K38" s="310" t="s">
        <v>315</v>
      </c>
      <c r="L38" s="310">
        <v>530105</v>
      </c>
      <c r="M38" s="310" t="s">
        <v>42</v>
      </c>
      <c r="N38" s="305" t="s">
        <v>100</v>
      </c>
      <c r="O38" s="315">
        <v>20</v>
      </c>
      <c r="P38" s="278" t="s">
        <v>881</v>
      </c>
    </row>
    <row r="39" spans="2:17" ht="45" x14ac:dyDescent="0.25">
      <c r="B39" s="309">
        <v>15</v>
      </c>
      <c r="C39" s="310" t="s">
        <v>879</v>
      </c>
      <c r="D39" s="310" t="s">
        <v>315</v>
      </c>
      <c r="E39" s="310">
        <v>530104</v>
      </c>
      <c r="F39" s="310" t="s">
        <v>44</v>
      </c>
      <c r="G39" s="305" t="s">
        <v>103</v>
      </c>
      <c r="H39" s="315">
        <v>20</v>
      </c>
      <c r="I39" s="309">
        <v>14</v>
      </c>
      <c r="J39" s="310" t="s">
        <v>879</v>
      </c>
      <c r="K39" s="310" t="s">
        <v>315</v>
      </c>
      <c r="L39" s="310">
        <v>530105</v>
      </c>
      <c r="M39" s="310" t="s">
        <v>42</v>
      </c>
      <c r="N39" s="305" t="s">
        <v>100</v>
      </c>
      <c r="O39" s="315">
        <v>20</v>
      </c>
      <c r="P39" s="278" t="s">
        <v>881</v>
      </c>
    </row>
    <row r="40" spans="2:17" ht="45" x14ac:dyDescent="0.25">
      <c r="B40" s="309">
        <v>15</v>
      </c>
      <c r="C40" s="310" t="s">
        <v>879</v>
      </c>
      <c r="D40" s="310" t="s">
        <v>315</v>
      </c>
      <c r="E40" s="310">
        <v>530104</v>
      </c>
      <c r="F40" s="310" t="s">
        <v>44</v>
      </c>
      <c r="G40" s="305" t="s">
        <v>104</v>
      </c>
      <c r="H40" s="315">
        <v>20</v>
      </c>
      <c r="I40" s="309">
        <v>14</v>
      </c>
      <c r="J40" s="310" t="s">
        <v>879</v>
      </c>
      <c r="K40" s="310" t="s">
        <v>315</v>
      </c>
      <c r="L40" s="310">
        <v>530105</v>
      </c>
      <c r="M40" s="310" t="s">
        <v>42</v>
      </c>
      <c r="N40" s="305" t="s">
        <v>100</v>
      </c>
      <c r="O40" s="315">
        <v>20</v>
      </c>
      <c r="P40" s="278" t="s">
        <v>881</v>
      </c>
    </row>
    <row r="41" spans="2:17" ht="45" x14ac:dyDescent="0.25">
      <c r="B41" s="309">
        <v>16</v>
      </c>
      <c r="C41" s="310" t="s">
        <v>879</v>
      </c>
      <c r="D41" s="310" t="s">
        <v>315</v>
      </c>
      <c r="E41" s="310">
        <v>530101</v>
      </c>
      <c r="F41" s="310" t="s">
        <v>164</v>
      </c>
      <c r="G41" s="299" t="s">
        <v>99</v>
      </c>
      <c r="H41" s="300">
        <v>20</v>
      </c>
      <c r="I41" s="309">
        <v>15</v>
      </c>
      <c r="J41" s="310" t="s">
        <v>879</v>
      </c>
      <c r="K41" s="310" t="s">
        <v>315</v>
      </c>
      <c r="L41" s="310">
        <v>530105</v>
      </c>
      <c r="M41" s="310" t="s">
        <v>42</v>
      </c>
      <c r="N41" s="318" t="s">
        <v>101</v>
      </c>
      <c r="O41" s="319">
        <v>20</v>
      </c>
      <c r="P41" s="278" t="s">
        <v>880</v>
      </c>
    </row>
    <row r="42" spans="2:17" ht="45" x14ac:dyDescent="0.25">
      <c r="B42" s="309">
        <v>16</v>
      </c>
      <c r="C42" s="310" t="s">
        <v>879</v>
      </c>
      <c r="D42" s="310" t="s">
        <v>315</v>
      </c>
      <c r="E42" s="310">
        <v>530101</v>
      </c>
      <c r="F42" s="310" t="s">
        <v>164</v>
      </c>
      <c r="G42" s="299" t="s">
        <v>100</v>
      </c>
      <c r="H42" s="300">
        <v>20</v>
      </c>
      <c r="I42" s="309">
        <v>15</v>
      </c>
      <c r="J42" s="310" t="s">
        <v>879</v>
      </c>
      <c r="K42" s="310" t="s">
        <v>315</v>
      </c>
      <c r="L42" s="310">
        <v>530105</v>
      </c>
      <c r="M42" s="310" t="s">
        <v>42</v>
      </c>
      <c r="N42" s="318" t="s">
        <v>101</v>
      </c>
      <c r="O42" s="319">
        <v>20</v>
      </c>
      <c r="P42" s="278" t="s">
        <v>880</v>
      </c>
    </row>
    <row r="43" spans="2:17" ht="45" x14ac:dyDescent="0.25">
      <c r="B43" s="309">
        <v>16</v>
      </c>
      <c r="C43" s="310" t="s">
        <v>879</v>
      </c>
      <c r="D43" s="310" t="s">
        <v>315</v>
      </c>
      <c r="E43" s="310">
        <v>530101</v>
      </c>
      <c r="F43" s="310" t="s">
        <v>164</v>
      </c>
      <c r="G43" s="316" t="s">
        <v>101</v>
      </c>
      <c r="H43" s="317">
        <v>20</v>
      </c>
      <c r="I43" s="309">
        <v>15</v>
      </c>
      <c r="J43" s="310" t="s">
        <v>879</v>
      </c>
      <c r="K43" s="310" t="s">
        <v>315</v>
      </c>
      <c r="L43" s="310">
        <v>530105</v>
      </c>
      <c r="M43" s="310" t="s">
        <v>42</v>
      </c>
      <c r="N43" s="320" t="s">
        <v>101</v>
      </c>
      <c r="O43" s="321">
        <v>20</v>
      </c>
      <c r="P43" s="278" t="s">
        <v>882</v>
      </c>
    </row>
    <row r="44" spans="2:17" ht="45" x14ac:dyDescent="0.25">
      <c r="B44" s="309">
        <v>16</v>
      </c>
      <c r="C44" s="310" t="s">
        <v>879</v>
      </c>
      <c r="D44" s="310" t="s">
        <v>315</v>
      </c>
      <c r="E44" s="310">
        <v>530101</v>
      </c>
      <c r="F44" s="310" t="s">
        <v>164</v>
      </c>
      <c r="G44" s="305" t="s">
        <v>102</v>
      </c>
      <c r="H44" s="315">
        <v>10</v>
      </c>
      <c r="I44" s="309">
        <v>15</v>
      </c>
      <c r="J44" s="310" t="s">
        <v>879</v>
      </c>
      <c r="K44" s="310" t="s">
        <v>315</v>
      </c>
      <c r="L44" s="310">
        <v>530105</v>
      </c>
      <c r="M44" s="310" t="s">
        <v>42</v>
      </c>
      <c r="N44" s="322" t="s">
        <v>101</v>
      </c>
      <c r="O44" s="323">
        <v>10</v>
      </c>
      <c r="P44" s="278" t="s">
        <v>881</v>
      </c>
    </row>
    <row r="45" spans="2:17" ht="45" x14ac:dyDescent="0.25">
      <c r="B45" s="301">
        <v>17</v>
      </c>
      <c r="C45" s="310" t="s">
        <v>879</v>
      </c>
      <c r="D45" s="310" t="s">
        <v>315</v>
      </c>
      <c r="E45" s="310">
        <v>530101</v>
      </c>
      <c r="F45" s="310" t="s">
        <v>164</v>
      </c>
      <c r="G45" s="316" t="s">
        <v>102</v>
      </c>
      <c r="H45" s="317">
        <v>10</v>
      </c>
      <c r="I45" s="309">
        <v>16</v>
      </c>
      <c r="J45" s="310" t="s">
        <v>879</v>
      </c>
      <c r="K45" s="310" t="s">
        <v>315</v>
      </c>
      <c r="L45" s="310">
        <v>530105</v>
      </c>
      <c r="M45" s="310" t="s">
        <v>42</v>
      </c>
      <c r="N45" s="320" t="s">
        <v>102</v>
      </c>
      <c r="O45" s="321">
        <v>10</v>
      </c>
      <c r="P45" s="278" t="s">
        <v>882</v>
      </c>
    </row>
    <row r="46" spans="2:17" ht="45" x14ac:dyDescent="0.25">
      <c r="B46" s="301">
        <v>17</v>
      </c>
      <c r="C46" s="310" t="s">
        <v>879</v>
      </c>
      <c r="D46" s="310" t="s">
        <v>315</v>
      </c>
      <c r="E46" s="310">
        <v>530101</v>
      </c>
      <c r="F46" s="310" t="s">
        <v>164</v>
      </c>
      <c r="G46" s="305" t="s">
        <v>103</v>
      </c>
      <c r="H46" s="315">
        <v>20</v>
      </c>
      <c r="I46" s="309">
        <v>16</v>
      </c>
      <c r="J46" s="310" t="s">
        <v>879</v>
      </c>
      <c r="K46" s="310" t="s">
        <v>315</v>
      </c>
      <c r="L46" s="310">
        <v>530105</v>
      </c>
      <c r="M46" s="310" t="s">
        <v>42</v>
      </c>
      <c r="N46" s="305" t="s">
        <v>102</v>
      </c>
      <c r="O46" s="315">
        <v>20</v>
      </c>
      <c r="P46" s="278" t="s">
        <v>881</v>
      </c>
    </row>
    <row r="47" spans="2:17" ht="45" x14ac:dyDescent="0.25">
      <c r="B47" s="301">
        <v>17</v>
      </c>
      <c r="C47" s="310" t="s">
        <v>879</v>
      </c>
      <c r="D47" s="310" t="s">
        <v>315</v>
      </c>
      <c r="E47" s="310">
        <v>530101</v>
      </c>
      <c r="F47" s="310" t="s">
        <v>164</v>
      </c>
      <c r="G47" s="305" t="s">
        <v>104</v>
      </c>
      <c r="H47" s="315">
        <v>20</v>
      </c>
      <c r="I47" s="309">
        <v>16</v>
      </c>
      <c r="J47" s="310" t="s">
        <v>879</v>
      </c>
      <c r="K47" s="310" t="s">
        <v>315</v>
      </c>
      <c r="L47" s="310">
        <v>530105</v>
      </c>
      <c r="M47" s="310" t="s">
        <v>42</v>
      </c>
      <c r="N47" s="305" t="s">
        <v>102</v>
      </c>
      <c r="O47" s="315">
        <v>20</v>
      </c>
      <c r="P47" s="278" t="s">
        <v>881</v>
      </c>
    </row>
    <row r="48" spans="2:17" ht="45" x14ac:dyDescent="0.25">
      <c r="B48" s="304">
        <v>18</v>
      </c>
      <c r="C48" s="305" t="s">
        <v>879</v>
      </c>
      <c r="D48" s="305" t="s">
        <v>292</v>
      </c>
      <c r="E48" s="305">
        <v>530235</v>
      </c>
      <c r="F48" s="305" t="s">
        <v>565</v>
      </c>
      <c r="G48" s="316" t="s">
        <v>102</v>
      </c>
      <c r="H48" s="317">
        <v>13.35</v>
      </c>
      <c r="I48" s="309">
        <v>16</v>
      </c>
      <c r="J48" s="310" t="s">
        <v>879</v>
      </c>
      <c r="K48" s="310" t="s">
        <v>315</v>
      </c>
      <c r="L48" s="310">
        <v>530105</v>
      </c>
      <c r="M48" s="310" t="s">
        <v>42</v>
      </c>
      <c r="N48" s="316" t="s">
        <v>102</v>
      </c>
      <c r="O48" s="317">
        <v>13.35</v>
      </c>
      <c r="P48" s="278" t="s">
        <v>882</v>
      </c>
    </row>
    <row r="49" spans="2:16" ht="45" x14ac:dyDescent="0.25">
      <c r="B49" s="304">
        <v>19</v>
      </c>
      <c r="C49" s="305" t="s">
        <v>879</v>
      </c>
      <c r="D49" s="305" t="s">
        <v>292</v>
      </c>
      <c r="E49" s="305">
        <v>530235</v>
      </c>
      <c r="F49" s="305" t="s">
        <v>565</v>
      </c>
      <c r="G49" s="299" t="s">
        <v>102</v>
      </c>
      <c r="H49" s="300">
        <v>59.73</v>
      </c>
      <c r="I49" s="304">
        <v>17</v>
      </c>
      <c r="J49" s="305" t="s">
        <v>879</v>
      </c>
      <c r="K49" s="305" t="s">
        <v>315</v>
      </c>
      <c r="L49" s="305">
        <v>530105</v>
      </c>
      <c r="M49" s="305" t="s">
        <v>42</v>
      </c>
      <c r="N49" s="299" t="s">
        <v>103</v>
      </c>
      <c r="O49" s="300">
        <v>59.73</v>
      </c>
      <c r="P49" s="278" t="s">
        <v>880</v>
      </c>
    </row>
    <row r="50" spans="2:16" ht="45.75" thickBot="1" x14ac:dyDescent="0.3">
      <c r="B50" s="324">
        <v>20</v>
      </c>
      <c r="C50" s="325" t="s">
        <v>879</v>
      </c>
      <c r="D50" s="325" t="s">
        <v>292</v>
      </c>
      <c r="E50" s="325">
        <v>530235</v>
      </c>
      <c r="F50" s="325" t="s">
        <v>565</v>
      </c>
      <c r="G50" s="326" t="s">
        <v>102</v>
      </c>
      <c r="H50" s="327">
        <v>56.94</v>
      </c>
      <c r="I50" s="304">
        <v>18</v>
      </c>
      <c r="J50" s="305" t="s">
        <v>879</v>
      </c>
      <c r="K50" s="305" t="s">
        <v>315</v>
      </c>
      <c r="L50" s="305">
        <v>530105</v>
      </c>
      <c r="M50" s="305" t="s">
        <v>42</v>
      </c>
      <c r="N50" s="299" t="s">
        <v>104</v>
      </c>
      <c r="O50" s="300">
        <v>56.94</v>
      </c>
      <c r="P50" s="278" t="s">
        <v>880</v>
      </c>
    </row>
    <row r="51" spans="2:16" ht="12" thickBot="1" x14ac:dyDescent="0.3">
      <c r="B51" s="494" t="s">
        <v>883</v>
      </c>
      <c r="C51" s="495"/>
      <c r="D51" s="495"/>
      <c r="E51" s="495"/>
      <c r="F51" s="495"/>
      <c r="G51" s="496"/>
      <c r="H51" s="328">
        <f>SUM(H13:H50)</f>
        <v>12562.800000000003</v>
      </c>
      <c r="I51" s="497" t="s">
        <v>884</v>
      </c>
      <c r="J51" s="497"/>
      <c r="K51" s="497"/>
      <c r="L51" s="497"/>
      <c r="M51" s="497"/>
      <c r="N51" s="498"/>
      <c r="O51" s="329">
        <f>SUM(O13:O50)</f>
        <v>12562.800000000003</v>
      </c>
    </row>
    <row r="55" spans="2:16" ht="12" thickBot="1" x14ac:dyDescent="0.3"/>
    <row r="56" spans="2:16" ht="15.75" thickBot="1" x14ac:dyDescent="0.3">
      <c r="C56" s="499" t="s">
        <v>885</v>
      </c>
      <c r="D56" s="500"/>
      <c r="E56" s="501"/>
    </row>
    <row r="57" spans="2:16" ht="15.75" thickBot="1" x14ac:dyDescent="0.3">
      <c r="C57" s="331" t="s">
        <v>886</v>
      </c>
      <c r="D57" s="272" t="s">
        <v>74</v>
      </c>
      <c r="E57" s="331" t="s">
        <v>887</v>
      </c>
      <c r="N57" s="277"/>
      <c r="O57" s="277"/>
    </row>
    <row r="58" spans="2:16" ht="15" x14ac:dyDescent="0.25">
      <c r="C58" s="332" t="s">
        <v>888</v>
      </c>
      <c r="D58" s="333">
        <f>SUMIF($P$13:$P$51,C58,$O$13:$O$51)</f>
        <v>0</v>
      </c>
      <c r="E58" s="334" t="s">
        <v>889</v>
      </c>
      <c r="F58"/>
      <c r="I58"/>
      <c r="N58" s="277"/>
      <c r="O58" s="277"/>
    </row>
    <row r="59" spans="2:16" ht="15" x14ac:dyDescent="0.25">
      <c r="C59" s="335" t="s">
        <v>882</v>
      </c>
      <c r="D59" s="333">
        <f t="shared" ref="D59:D61" si="0">SUMIF($P$13:$P$51,C59,$O$13:$O$51)</f>
        <v>63.35</v>
      </c>
      <c r="E59" s="336" t="s">
        <v>889</v>
      </c>
      <c r="F59"/>
      <c r="I59"/>
      <c r="N59" s="277"/>
      <c r="O59" s="277"/>
    </row>
    <row r="60" spans="2:16" ht="15" x14ac:dyDescent="0.25">
      <c r="C60" s="337" t="s">
        <v>880</v>
      </c>
      <c r="D60" s="333">
        <f t="shared" si="0"/>
        <v>12125.500000000002</v>
      </c>
      <c r="E60" s="336" t="s">
        <v>889</v>
      </c>
      <c r="F60"/>
      <c r="N60" s="277"/>
      <c r="O60" s="277"/>
    </row>
    <row r="61" spans="2:16" ht="15" x14ac:dyDescent="0.25">
      <c r="C61" s="338" t="s">
        <v>881</v>
      </c>
      <c r="D61" s="333">
        <f t="shared" si="0"/>
        <v>373.95</v>
      </c>
      <c r="E61" s="336" t="s">
        <v>893</v>
      </c>
      <c r="N61" s="277"/>
      <c r="O61" s="277"/>
    </row>
    <row r="62" spans="2:16" ht="15.75" thickBot="1" x14ac:dyDescent="0.3">
      <c r="C62" s="339" t="s">
        <v>129</v>
      </c>
      <c r="D62" s="340">
        <f>SUM(D58:D61)</f>
        <v>12562.800000000003</v>
      </c>
      <c r="E62" s="341"/>
      <c r="N62" s="277"/>
      <c r="O62" s="277"/>
    </row>
    <row r="63" spans="2:16" ht="15.75" thickBot="1" x14ac:dyDescent="0.3">
      <c r="C63" s="342" t="s">
        <v>890</v>
      </c>
      <c r="D63" s="487" t="s">
        <v>891</v>
      </c>
      <c r="E63" s="488"/>
      <c r="I63"/>
      <c r="N63" s="277"/>
      <c r="O63" s="277"/>
    </row>
    <row r="64" spans="2:16" ht="15" x14ac:dyDescent="0.25">
      <c r="I64"/>
      <c r="N64" s="277"/>
      <c r="O64" s="277"/>
    </row>
    <row r="65" spans="9:15" ht="15" x14ac:dyDescent="0.25">
      <c r="I65"/>
      <c r="N65" s="277"/>
      <c r="O65" s="277"/>
    </row>
  </sheetData>
  <autoFilter ref="A12:Q51"/>
  <mergeCells count="12">
    <mergeCell ref="D63:E63"/>
    <mergeCell ref="B11:H11"/>
    <mergeCell ref="I11:O11"/>
    <mergeCell ref="B51:G51"/>
    <mergeCell ref="I51:N51"/>
    <mergeCell ref="C56:E56"/>
    <mergeCell ref="B2:O2"/>
    <mergeCell ref="B3:O3"/>
    <mergeCell ref="B5:E7"/>
    <mergeCell ref="F5:G7"/>
    <mergeCell ref="B8:E9"/>
    <mergeCell ref="F8:G9"/>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F15 M15 F25 M25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32" workbookViewId="0">
      <selection activeCell="F25" sqref="F25"/>
    </sheetView>
  </sheetViews>
  <sheetFormatPr baseColWidth="10" defaultRowHeight="11.25" x14ac:dyDescent="0.25"/>
  <cols>
    <col min="1" max="1" width="0.5703125" style="277" customWidth="1"/>
    <col min="2" max="2" width="3.42578125" style="330" customWidth="1"/>
    <col min="3" max="3" width="16.5703125" style="330" customWidth="1"/>
    <col min="4" max="4" width="13.85546875" style="330" customWidth="1"/>
    <col min="5" max="5" width="11.42578125" style="330" customWidth="1"/>
    <col min="6" max="6" width="16.5703125" style="330" customWidth="1"/>
    <col min="7" max="7" width="10.42578125" style="330" customWidth="1"/>
    <col min="8" max="8" width="10.42578125" style="504" customWidth="1"/>
    <col min="9" max="9" width="4.85546875" style="330" customWidth="1"/>
    <col min="10" max="10" width="17.85546875" style="330" customWidth="1"/>
    <col min="11" max="11" width="19.85546875" style="330" customWidth="1"/>
    <col min="12" max="12" width="8.140625" style="330" customWidth="1"/>
    <col min="13" max="13" width="19.85546875" style="330" customWidth="1"/>
    <col min="14" max="14" width="10.5703125" style="330" customWidth="1"/>
    <col min="15" max="15" width="10.5703125" style="504" customWidth="1"/>
    <col min="16" max="16" width="11.42578125" style="330"/>
    <col min="17" max="16384" width="11.42578125" style="277"/>
  </cols>
  <sheetData>
    <row r="1" spans="1:16" x14ac:dyDescent="0.25">
      <c r="B1" s="280"/>
      <c r="C1" s="280"/>
      <c r="D1" s="280"/>
      <c r="E1" s="280"/>
      <c r="F1" s="280"/>
      <c r="G1" s="280"/>
      <c r="H1" s="503"/>
      <c r="I1" s="280"/>
      <c r="J1" s="280"/>
      <c r="K1" s="280"/>
      <c r="L1" s="280"/>
      <c r="M1" s="280"/>
      <c r="N1" s="280"/>
      <c r="O1" s="503"/>
    </row>
    <row r="2" spans="1:16" x14ac:dyDescent="0.25">
      <c r="B2" s="475" t="s">
        <v>864</v>
      </c>
      <c r="C2" s="475"/>
      <c r="D2" s="475"/>
      <c r="E2" s="475"/>
      <c r="F2" s="475"/>
      <c r="G2" s="475"/>
      <c r="H2" s="475"/>
      <c r="I2" s="475"/>
      <c r="J2" s="475"/>
      <c r="K2" s="475"/>
      <c r="L2" s="475"/>
      <c r="M2" s="475"/>
      <c r="N2" s="475"/>
      <c r="O2" s="475"/>
    </row>
    <row r="3" spans="1:16" x14ac:dyDescent="0.25">
      <c r="B3" s="475" t="s">
        <v>865</v>
      </c>
      <c r="C3" s="475"/>
      <c r="D3" s="475"/>
      <c r="E3" s="475"/>
      <c r="F3" s="475"/>
      <c r="G3" s="475"/>
      <c r="H3" s="475"/>
      <c r="I3" s="475"/>
      <c r="J3" s="475"/>
      <c r="K3" s="475"/>
      <c r="L3" s="475"/>
      <c r="M3" s="475"/>
      <c r="N3" s="475"/>
      <c r="O3" s="475"/>
    </row>
    <row r="4" spans="1:16" x14ac:dyDescent="0.25">
      <c r="B4" s="280"/>
      <c r="C4" s="280"/>
      <c r="D4" s="280"/>
      <c r="E4" s="280"/>
      <c r="F4" s="280"/>
      <c r="G4" s="280"/>
      <c r="H4" s="503"/>
      <c r="I4" s="280"/>
      <c r="J4" s="280"/>
      <c r="K4" s="280"/>
      <c r="L4" s="280"/>
      <c r="M4" s="280"/>
      <c r="N4" s="280"/>
      <c r="O4" s="503"/>
    </row>
    <row r="5" spans="1:16" x14ac:dyDescent="0.25">
      <c r="B5" s="476" t="s">
        <v>866</v>
      </c>
      <c r="C5" s="477"/>
      <c r="D5" s="477"/>
      <c r="E5" s="478"/>
      <c r="F5" s="485" t="s">
        <v>844</v>
      </c>
      <c r="G5" s="485"/>
      <c r="I5" s="280"/>
      <c r="J5" s="280"/>
      <c r="K5" s="280"/>
      <c r="L5" s="280"/>
      <c r="M5" s="280"/>
      <c r="N5" s="280"/>
      <c r="O5" s="503"/>
    </row>
    <row r="6" spans="1:16" x14ac:dyDescent="0.25">
      <c r="B6" s="479"/>
      <c r="C6" s="480"/>
      <c r="D6" s="480"/>
      <c r="E6" s="481"/>
      <c r="F6" s="485"/>
      <c r="G6" s="485"/>
      <c r="I6" s="280"/>
      <c r="J6" s="280"/>
      <c r="K6" s="280"/>
      <c r="L6" s="280"/>
      <c r="M6" s="280"/>
      <c r="N6" s="280"/>
      <c r="O6" s="503"/>
    </row>
    <row r="7" spans="1:16" x14ac:dyDescent="0.25">
      <c r="B7" s="482"/>
      <c r="C7" s="483"/>
      <c r="D7" s="483"/>
      <c r="E7" s="484"/>
      <c r="F7" s="485"/>
      <c r="G7" s="485"/>
      <c r="I7" s="280"/>
      <c r="J7" s="280"/>
      <c r="K7" s="280"/>
      <c r="L7" s="280"/>
      <c r="M7" s="280"/>
      <c r="N7" s="280"/>
      <c r="O7" s="503"/>
    </row>
    <row r="8" spans="1:16" x14ac:dyDescent="0.25">
      <c r="B8" s="476" t="s">
        <v>867</v>
      </c>
      <c r="C8" s="477"/>
      <c r="D8" s="477"/>
      <c r="E8" s="478"/>
      <c r="F8" s="486">
        <f>H34</f>
        <v>6289.670000000001</v>
      </c>
      <c r="G8" s="486"/>
      <c r="I8" s="280"/>
      <c r="J8" s="280"/>
      <c r="K8" s="280"/>
      <c r="L8" s="280"/>
      <c r="M8" s="280"/>
      <c r="N8" s="280"/>
      <c r="O8" s="503"/>
    </row>
    <row r="9" spans="1:16" x14ac:dyDescent="0.25">
      <c r="B9" s="482"/>
      <c r="C9" s="483"/>
      <c r="D9" s="483"/>
      <c r="E9" s="484"/>
      <c r="F9" s="486"/>
      <c r="G9" s="486"/>
      <c r="I9" s="280"/>
      <c r="J9" s="280"/>
      <c r="K9" s="280"/>
      <c r="L9" s="280"/>
      <c r="M9" s="280"/>
      <c r="N9" s="280"/>
      <c r="O9" s="503"/>
    </row>
    <row r="10" spans="1:16" ht="12" thickBot="1" x14ac:dyDescent="0.3">
      <c r="B10" s="280"/>
      <c r="C10" s="280"/>
      <c r="D10" s="280"/>
      <c r="E10" s="280"/>
      <c r="F10" s="280"/>
      <c r="G10" s="280"/>
      <c r="H10" s="503"/>
      <c r="I10" s="280"/>
      <c r="J10" s="280"/>
      <c r="K10" s="280"/>
      <c r="L10" s="280"/>
      <c r="M10" s="280"/>
      <c r="N10" s="280"/>
      <c r="O10" s="503"/>
    </row>
    <row r="11" spans="1:16" ht="12" thickBot="1" x14ac:dyDescent="0.3">
      <c r="B11" s="489" t="s">
        <v>868</v>
      </c>
      <c r="C11" s="490"/>
      <c r="D11" s="490"/>
      <c r="E11" s="490"/>
      <c r="F11" s="490"/>
      <c r="G11" s="490"/>
      <c r="H11" s="491"/>
      <c r="I11" s="492" t="s">
        <v>869</v>
      </c>
      <c r="J11" s="492"/>
      <c r="K11" s="492"/>
      <c r="L11" s="492"/>
      <c r="M11" s="492"/>
      <c r="N11" s="492"/>
      <c r="O11" s="493"/>
    </row>
    <row r="12" spans="1:16" s="282" customFormat="1" ht="45.75" thickBot="1" x14ac:dyDescent="0.3">
      <c r="B12" s="505" t="s">
        <v>870</v>
      </c>
      <c r="C12" s="506" t="s">
        <v>871</v>
      </c>
      <c r="D12" s="506" t="s">
        <v>872</v>
      </c>
      <c r="E12" s="506" t="s">
        <v>873</v>
      </c>
      <c r="F12" s="506" t="s">
        <v>874</v>
      </c>
      <c r="G12" s="506" t="s">
        <v>875</v>
      </c>
      <c r="H12" s="507" t="s">
        <v>876</v>
      </c>
      <c r="I12" s="284" t="s">
        <v>870</v>
      </c>
      <c r="J12" s="288" t="s">
        <v>871</v>
      </c>
      <c r="K12" s="285" t="s">
        <v>872</v>
      </c>
      <c r="L12" s="285" t="s">
        <v>873</v>
      </c>
      <c r="M12" s="285" t="s">
        <v>874</v>
      </c>
      <c r="N12" s="285" t="s">
        <v>875</v>
      </c>
      <c r="O12" s="289" t="s">
        <v>877</v>
      </c>
      <c r="P12" s="508" t="s">
        <v>878</v>
      </c>
    </row>
    <row r="13" spans="1:16" ht="18" customHeight="1" x14ac:dyDescent="0.25">
      <c r="A13" s="291"/>
      <c r="B13" s="509">
        <v>1</v>
      </c>
      <c r="C13" s="510" t="s">
        <v>879</v>
      </c>
      <c r="D13" s="510" t="s">
        <v>297</v>
      </c>
      <c r="E13" s="510">
        <v>530301</v>
      </c>
      <c r="F13" s="510" t="s">
        <v>235</v>
      </c>
      <c r="G13" s="511" t="s">
        <v>104</v>
      </c>
      <c r="H13" s="512">
        <v>156.91999999999999</v>
      </c>
      <c r="I13" s="513">
        <v>1</v>
      </c>
      <c r="J13" s="510" t="s">
        <v>879</v>
      </c>
      <c r="K13" s="510" t="s">
        <v>895</v>
      </c>
      <c r="L13" s="510">
        <v>530221</v>
      </c>
      <c r="M13" s="510" t="s">
        <v>552</v>
      </c>
      <c r="N13" s="511" t="s">
        <v>105</v>
      </c>
      <c r="O13" s="514">
        <v>156.91999999999999</v>
      </c>
      <c r="P13" s="337" t="s">
        <v>880</v>
      </c>
    </row>
    <row r="14" spans="1:16" ht="18" customHeight="1" x14ac:dyDescent="0.25">
      <c r="A14" s="515"/>
      <c r="B14" s="516"/>
      <c r="C14" s="485"/>
      <c r="D14" s="485"/>
      <c r="E14" s="485"/>
      <c r="F14" s="485"/>
      <c r="G14" s="517"/>
      <c r="H14" s="518"/>
      <c r="I14" s="519"/>
      <c r="J14" s="485"/>
      <c r="K14" s="485"/>
      <c r="L14" s="485"/>
      <c r="M14" s="485"/>
      <c r="N14" s="517"/>
      <c r="O14" s="520"/>
      <c r="P14" s="337" t="s">
        <v>880</v>
      </c>
    </row>
    <row r="15" spans="1:16" ht="22.5" customHeight="1" x14ac:dyDescent="0.25">
      <c r="A15" s="515"/>
      <c r="B15" s="308">
        <v>2</v>
      </c>
      <c r="C15" s="363" t="s">
        <v>879</v>
      </c>
      <c r="D15" s="363" t="s">
        <v>297</v>
      </c>
      <c r="E15" s="363">
        <v>531403</v>
      </c>
      <c r="F15" s="363" t="s">
        <v>896</v>
      </c>
      <c r="G15" s="299" t="s">
        <v>101</v>
      </c>
      <c r="H15" s="521">
        <v>1259.08</v>
      </c>
      <c r="I15" s="308">
        <v>2</v>
      </c>
      <c r="J15" s="363" t="s">
        <v>879</v>
      </c>
      <c r="K15" s="363" t="s">
        <v>895</v>
      </c>
      <c r="L15" s="363">
        <v>530221</v>
      </c>
      <c r="M15" s="363" t="s">
        <v>552</v>
      </c>
      <c r="N15" s="299" t="s">
        <v>105</v>
      </c>
      <c r="O15" s="522">
        <v>1259.08</v>
      </c>
      <c r="P15" s="337" t="s">
        <v>880</v>
      </c>
    </row>
    <row r="16" spans="1:16" ht="20.25" customHeight="1" x14ac:dyDescent="0.25">
      <c r="B16" s="516">
        <v>3</v>
      </c>
      <c r="C16" s="485" t="s">
        <v>879</v>
      </c>
      <c r="D16" s="485" t="s">
        <v>297</v>
      </c>
      <c r="E16" s="485">
        <v>531403</v>
      </c>
      <c r="F16" s="485" t="s">
        <v>896</v>
      </c>
      <c r="G16" s="517" t="s">
        <v>101</v>
      </c>
      <c r="H16" s="518">
        <f>2349-H15</f>
        <v>1089.92</v>
      </c>
      <c r="I16" s="523">
        <v>3</v>
      </c>
      <c r="J16" s="485" t="s">
        <v>879</v>
      </c>
      <c r="K16" s="485" t="s">
        <v>895</v>
      </c>
      <c r="L16" s="485">
        <v>530221</v>
      </c>
      <c r="M16" s="485" t="s">
        <v>552</v>
      </c>
      <c r="N16" s="517" t="s">
        <v>106</v>
      </c>
      <c r="O16" s="520">
        <v>1089.92</v>
      </c>
      <c r="P16" s="337" t="s">
        <v>880</v>
      </c>
    </row>
    <row r="17" spans="2:16" ht="15" x14ac:dyDescent="0.25">
      <c r="B17" s="516"/>
      <c r="C17" s="485"/>
      <c r="D17" s="485"/>
      <c r="E17" s="485"/>
      <c r="F17" s="485"/>
      <c r="G17" s="517"/>
      <c r="H17" s="518"/>
      <c r="I17" s="519"/>
      <c r="J17" s="485"/>
      <c r="K17" s="485"/>
      <c r="L17" s="485"/>
      <c r="M17" s="485"/>
      <c r="N17" s="517"/>
      <c r="O17" s="520"/>
      <c r="P17" s="337" t="s">
        <v>880</v>
      </c>
    </row>
    <row r="18" spans="2:16" ht="33.75" x14ac:dyDescent="0.25">
      <c r="B18" s="308">
        <v>4</v>
      </c>
      <c r="C18" s="363" t="s">
        <v>879</v>
      </c>
      <c r="D18" s="363" t="s">
        <v>297</v>
      </c>
      <c r="E18" s="363">
        <v>840104</v>
      </c>
      <c r="F18" s="363" t="s">
        <v>220</v>
      </c>
      <c r="G18" s="299" t="s">
        <v>104</v>
      </c>
      <c r="H18" s="521">
        <v>326.08</v>
      </c>
      <c r="I18" s="308">
        <v>4</v>
      </c>
      <c r="J18" s="363" t="s">
        <v>879</v>
      </c>
      <c r="K18" s="363" t="s">
        <v>895</v>
      </c>
      <c r="L18" s="363">
        <v>530221</v>
      </c>
      <c r="M18" s="363" t="s">
        <v>552</v>
      </c>
      <c r="N18" s="299" t="s">
        <v>106</v>
      </c>
      <c r="O18" s="522">
        <v>326.08</v>
      </c>
      <c r="P18" s="337" t="s">
        <v>880</v>
      </c>
    </row>
    <row r="19" spans="2:16" ht="11.25" customHeight="1" x14ac:dyDescent="0.25">
      <c r="B19" s="516">
        <v>5</v>
      </c>
      <c r="C19" s="524" t="s">
        <v>879</v>
      </c>
      <c r="D19" s="524" t="s">
        <v>297</v>
      </c>
      <c r="E19" s="524">
        <v>840104</v>
      </c>
      <c r="F19" s="524" t="s">
        <v>220</v>
      </c>
      <c r="G19" s="525" t="s">
        <v>104</v>
      </c>
      <c r="H19" s="518">
        <f>1500-H18</f>
        <v>1173.92</v>
      </c>
      <c r="I19" s="523">
        <v>5</v>
      </c>
      <c r="J19" s="485" t="s">
        <v>879</v>
      </c>
      <c r="K19" s="485" t="s">
        <v>895</v>
      </c>
      <c r="L19" s="485">
        <v>530221</v>
      </c>
      <c r="M19" s="485" t="s">
        <v>552</v>
      </c>
      <c r="N19" s="517" t="s">
        <v>107</v>
      </c>
      <c r="O19" s="520">
        <v>1173.92</v>
      </c>
      <c r="P19" s="337" t="s">
        <v>880</v>
      </c>
    </row>
    <row r="20" spans="2:16" ht="15" x14ac:dyDescent="0.25">
      <c r="B20" s="516"/>
      <c r="C20" s="526"/>
      <c r="D20" s="526"/>
      <c r="E20" s="526"/>
      <c r="F20" s="526"/>
      <c r="G20" s="527"/>
      <c r="H20" s="518"/>
      <c r="I20" s="519"/>
      <c r="J20" s="485"/>
      <c r="K20" s="485"/>
      <c r="L20" s="485"/>
      <c r="M20" s="485"/>
      <c r="N20" s="517"/>
      <c r="O20" s="520"/>
      <c r="P20" s="337" t="s">
        <v>880</v>
      </c>
    </row>
    <row r="21" spans="2:16" ht="33.75" x14ac:dyDescent="0.25">
      <c r="B21" s="308">
        <v>6</v>
      </c>
      <c r="C21" s="363" t="s">
        <v>879</v>
      </c>
      <c r="D21" s="363" t="s">
        <v>897</v>
      </c>
      <c r="E21" s="363">
        <v>530827</v>
      </c>
      <c r="F21" s="363" t="s">
        <v>251</v>
      </c>
      <c r="G21" s="299" t="s">
        <v>102</v>
      </c>
      <c r="H21" s="521">
        <v>242.08</v>
      </c>
      <c r="I21" s="308">
        <v>6</v>
      </c>
      <c r="J21" s="363" t="s">
        <v>879</v>
      </c>
      <c r="K21" s="363" t="s">
        <v>895</v>
      </c>
      <c r="L21" s="363">
        <v>530221</v>
      </c>
      <c r="M21" s="363" t="s">
        <v>552</v>
      </c>
      <c r="N21" s="299" t="s">
        <v>107</v>
      </c>
      <c r="O21" s="522">
        <v>242.08</v>
      </c>
      <c r="P21" s="337" t="s">
        <v>880</v>
      </c>
    </row>
    <row r="22" spans="2:16" ht="33.75" x14ac:dyDescent="0.25">
      <c r="B22" s="308">
        <v>7</v>
      </c>
      <c r="C22" s="363" t="s">
        <v>879</v>
      </c>
      <c r="D22" s="363" t="s">
        <v>897</v>
      </c>
      <c r="E22" s="363">
        <v>530827</v>
      </c>
      <c r="F22" s="363" t="s">
        <v>251</v>
      </c>
      <c r="G22" s="299" t="s">
        <v>102</v>
      </c>
      <c r="H22" s="521">
        <v>541.91999999999996</v>
      </c>
      <c r="I22" s="308">
        <v>7</v>
      </c>
      <c r="J22" s="363" t="s">
        <v>879</v>
      </c>
      <c r="K22" s="363" t="s">
        <v>895</v>
      </c>
      <c r="L22" s="363">
        <v>530221</v>
      </c>
      <c r="M22" s="363" t="s">
        <v>552</v>
      </c>
      <c r="N22" s="299" t="s">
        <v>108</v>
      </c>
      <c r="O22" s="522">
        <v>541.91999999999996</v>
      </c>
      <c r="P22" s="337" t="s">
        <v>880</v>
      </c>
    </row>
    <row r="23" spans="2:16" ht="33.75" x14ac:dyDescent="0.25">
      <c r="B23" s="308">
        <v>8</v>
      </c>
      <c r="C23" s="363" t="s">
        <v>879</v>
      </c>
      <c r="D23" s="363" t="s">
        <v>297</v>
      </c>
      <c r="E23" s="363">
        <v>530801</v>
      </c>
      <c r="F23" s="363" t="s">
        <v>243</v>
      </c>
      <c r="G23" s="299" t="s">
        <v>104</v>
      </c>
      <c r="H23" s="521">
        <v>874.08</v>
      </c>
      <c r="I23" s="308">
        <v>8</v>
      </c>
      <c r="J23" s="363" t="s">
        <v>879</v>
      </c>
      <c r="K23" s="363" t="s">
        <v>895</v>
      </c>
      <c r="L23" s="363">
        <v>530221</v>
      </c>
      <c r="M23" s="363" t="s">
        <v>552</v>
      </c>
      <c r="N23" s="299" t="s">
        <v>108</v>
      </c>
      <c r="O23" s="522">
        <v>874.08</v>
      </c>
      <c r="P23" s="337" t="s">
        <v>880</v>
      </c>
    </row>
    <row r="24" spans="2:16" ht="33.75" x14ac:dyDescent="0.25">
      <c r="B24" s="308">
        <v>9</v>
      </c>
      <c r="C24" s="363" t="s">
        <v>879</v>
      </c>
      <c r="D24" s="363" t="s">
        <v>297</v>
      </c>
      <c r="E24" s="363">
        <v>530801</v>
      </c>
      <c r="F24" s="363" t="s">
        <v>243</v>
      </c>
      <c r="G24" s="528" t="s">
        <v>104</v>
      </c>
      <c r="H24" s="521">
        <v>252.85</v>
      </c>
      <c r="I24" s="308">
        <v>9</v>
      </c>
      <c r="J24" s="363" t="s">
        <v>879</v>
      </c>
      <c r="K24" s="363" t="s">
        <v>297</v>
      </c>
      <c r="L24" s="363">
        <v>530218</v>
      </c>
      <c r="M24" s="363" t="s">
        <v>898</v>
      </c>
      <c r="N24" s="299" t="s">
        <v>106</v>
      </c>
      <c r="O24" s="522">
        <v>252.85</v>
      </c>
      <c r="P24" s="337" t="s">
        <v>880</v>
      </c>
    </row>
    <row r="25" spans="2:16" ht="56.25" customHeight="1" x14ac:dyDescent="0.25">
      <c r="B25" s="308">
        <v>10</v>
      </c>
      <c r="C25" s="363" t="s">
        <v>879</v>
      </c>
      <c r="D25" s="363" t="s">
        <v>297</v>
      </c>
      <c r="E25" s="363">
        <v>530303</v>
      </c>
      <c r="F25" s="306" t="s">
        <v>828</v>
      </c>
      <c r="G25" s="316" t="s">
        <v>101</v>
      </c>
      <c r="H25" s="521">
        <v>7.14</v>
      </c>
      <c r="I25" s="308">
        <v>10</v>
      </c>
      <c r="J25" s="322" t="s">
        <v>879</v>
      </c>
      <c r="K25" s="322" t="s">
        <v>899</v>
      </c>
      <c r="L25" s="322">
        <v>530105</v>
      </c>
      <c r="M25" s="322" t="s">
        <v>42</v>
      </c>
      <c r="N25" s="316" t="s">
        <v>894</v>
      </c>
      <c r="O25" s="522">
        <v>7.14</v>
      </c>
      <c r="P25" s="335" t="s">
        <v>882</v>
      </c>
    </row>
    <row r="26" spans="2:16" ht="56.25" x14ac:dyDescent="0.25">
      <c r="B26" s="308">
        <v>11</v>
      </c>
      <c r="C26" s="363" t="s">
        <v>879</v>
      </c>
      <c r="D26" s="363" t="s">
        <v>297</v>
      </c>
      <c r="E26" s="363">
        <v>530303</v>
      </c>
      <c r="F26" s="306" t="s">
        <v>828</v>
      </c>
      <c r="G26" s="299" t="s">
        <v>101</v>
      </c>
      <c r="H26" s="521">
        <v>39.380000000000003</v>
      </c>
      <c r="I26" s="308">
        <v>11</v>
      </c>
      <c r="J26" s="322" t="s">
        <v>879</v>
      </c>
      <c r="K26" s="322" t="s">
        <v>899</v>
      </c>
      <c r="L26" s="322">
        <v>530105</v>
      </c>
      <c r="M26" s="322" t="s">
        <v>42</v>
      </c>
      <c r="N26" s="299" t="s">
        <v>102</v>
      </c>
      <c r="O26" s="522">
        <v>39.380000000000003</v>
      </c>
      <c r="P26" s="337" t="s">
        <v>880</v>
      </c>
    </row>
    <row r="27" spans="2:16" ht="56.25" x14ac:dyDescent="0.25">
      <c r="B27" s="308">
        <v>12</v>
      </c>
      <c r="C27" s="363" t="s">
        <v>879</v>
      </c>
      <c r="D27" s="363" t="s">
        <v>297</v>
      </c>
      <c r="E27" s="363">
        <v>530303</v>
      </c>
      <c r="F27" s="306" t="s">
        <v>828</v>
      </c>
      <c r="G27" s="299" t="s">
        <v>101</v>
      </c>
      <c r="H27" s="521">
        <v>51.3</v>
      </c>
      <c r="I27" s="308">
        <v>12</v>
      </c>
      <c r="J27" s="322" t="s">
        <v>879</v>
      </c>
      <c r="K27" s="322" t="s">
        <v>899</v>
      </c>
      <c r="L27" s="322">
        <v>530105</v>
      </c>
      <c r="M27" s="322" t="s">
        <v>42</v>
      </c>
      <c r="N27" s="299" t="s">
        <v>105</v>
      </c>
      <c r="O27" s="522">
        <v>51.3</v>
      </c>
      <c r="P27" s="337" t="s">
        <v>880</v>
      </c>
    </row>
    <row r="28" spans="2:16" ht="56.25" x14ac:dyDescent="0.25">
      <c r="B28" s="308">
        <v>13</v>
      </c>
      <c r="C28" s="363" t="s">
        <v>879</v>
      </c>
      <c r="D28" s="363" t="s">
        <v>297</v>
      </c>
      <c r="E28" s="363">
        <v>530303</v>
      </c>
      <c r="F28" s="306" t="s">
        <v>828</v>
      </c>
      <c r="G28" s="299" t="s">
        <v>101</v>
      </c>
      <c r="H28" s="521">
        <v>55</v>
      </c>
      <c r="I28" s="308">
        <v>13</v>
      </c>
      <c r="J28" s="322" t="s">
        <v>879</v>
      </c>
      <c r="K28" s="322" t="s">
        <v>899</v>
      </c>
      <c r="L28" s="322">
        <v>530105</v>
      </c>
      <c r="M28" s="322" t="s">
        <v>42</v>
      </c>
      <c r="N28" s="299" t="s">
        <v>106</v>
      </c>
      <c r="O28" s="522">
        <v>55</v>
      </c>
      <c r="P28" s="337" t="s">
        <v>880</v>
      </c>
    </row>
    <row r="29" spans="2:16" ht="56.25" x14ac:dyDescent="0.25">
      <c r="B29" s="308">
        <v>14</v>
      </c>
      <c r="C29" s="363" t="s">
        <v>879</v>
      </c>
      <c r="D29" s="363" t="s">
        <v>297</v>
      </c>
      <c r="E29" s="363">
        <v>530303</v>
      </c>
      <c r="F29" s="306" t="s">
        <v>828</v>
      </c>
      <c r="G29" s="299" t="s">
        <v>101</v>
      </c>
      <c r="H29" s="521">
        <v>7.18</v>
      </c>
      <c r="I29" s="308">
        <v>14</v>
      </c>
      <c r="J29" s="322" t="s">
        <v>879</v>
      </c>
      <c r="K29" s="322" t="s">
        <v>899</v>
      </c>
      <c r="L29" s="322">
        <v>530105</v>
      </c>
      <c r="M29" s="322" t="s">
        <v>42</v>
      </c>
      <c r="N29" s="299" t="s">
        <v>107</v>
      </c>
      <c r="O29" s="522">
        <v>7.18</v>
      </c>
      <c r="P29" s="337" t="s">
        <v>880</v>
      </c>
    </row>
    <row r="30" spans="2:16" ht="56.25" x14ac:dyDescent="0.25">
      <c r="B30" s="308">
        <v>15</v>
      </c>
      <c r="C30" s="363" t="s">
        <v>879</v>
      </c>
      <c r="D30" s="363" t="s">
        <v>297</v>
      </c>
      <c r="E30" s="363">
        <v>530801</v>
      </c>
      <c r="F30" s="363" t="s">
        <v>243</v>
      </c>
      <c r="G30" s="528" t="s">
        <v>104</v>
      </c>
      <c r="H30" s="521">
        <v>47.82</v>
      </c>
      <c r="I30" s="308">
        <v>15</v>
      </c>
      <c r="J30" s="322" t="s">
        <v>879</v>
      </c>
      <c r="K30" s="322" t="s">
        <v>899</v>
      </c>
      <c r="L30" s="322">
        <v>530105</v>
      </c>
      <c r="M30" s="322" t="s">
        <v>42</v>
      </c>
      <c r="N30" s="299" t="s">
        <v>107</v>
      </c>
      <c r="O30" s="522">
        <v>47.82</v>
      </c>
      <c r="P30" s="337" t="s">
        <v>880</v>
      </c>
    </row>
    <row r="31" spans="2:16" ht="56.25" x14ac:dyDescent="0.25">
      <c r="B31" s="308">
        <v>16</v>
      </c>
      <c r="C31" s="363" t="s">
        <v>879</v>
      </c>
      <c r="D31" s="363" t="s">
        <v>297</v>
      </c>
      <c r="E31" s="363">
        <v>530801</v>
      </c>
      <c r="F31" s="363" t="s">
        <v>243</v>
      </c>
      <c r="G31" s="528" t="s">
        <v>104</v>
      </c>
      <c r="H31" s="521">
        <v>55</v>
      </c>
      <c r="I31" s="308">
        <v>16</v>
      </c>
      <c r="J31" s="322" t="s">
        <v>879</v>
      </c>
      <c r="K31" s="322" t="s">
        <v>899</v>
      </c>
      <c r="L31" s="322">
        <v>530105</v>
      </c>
      <c r="M31" s="322" t="s">
        <v>42</v>
      </c>
      <c r="N31" s="299" t="s">
        <v>108</v>
      </c>
      <c r="O31" s="522">
        <v>55</v>
      </c>
      <c r="P31" s="337" t="s">
        <v>880</v>
      </c>
    </row>
    <row r="32" spans="2:16" ht="56.25" x14ac:dyDescent="0.25">
      <c r="B32" s="308">
        <v>17</v>
      </c>
      <c r="C32" s="363" t="s">
        <v>879</v>
      </c>
      <c r="D32" s="363" t="s">
        <v>297</v>
      </c>
      <c r="E32" s="363">
        <v>530801</v>
      </c>
      <c r="F32" s="363" t="s">
        <v>243</v>
      </c>
      <c r="G32" s="528" t="s">
        <v>104</v>
      </c>
      <c r="H32" s="521">
        <v>55</v>
      </c>
      <c r="I32" s="308">
        <v>17</v>
      </c>
      <c r="J32" s="322" t="s">
        <v>879</v>
      </c>
      <c r="K32" s="322" t="s">
        <v>899</v>
      </c>
      <c r="L32" s="322">
        <v>530105</v>
      </c>
      <c r="M32" s="322" t="s">
        <v>42</v>
      </c>
      <c r="N32" s="299" t="s">
        <v>109</v>
      </c>
      <c r="O32" s="522">
        <v>55</v>
      </c>
      <c r="P32" s="337" t="s">
        <v>880</v>
      </c>
    </row>
    <row r="33" spans="2:16" ht="57" thickBot="1" x14ac:dyDescent="0.3">
      <c r="B33" s="529">
        <v>18</v>
      </c>
      <c r="C33" s="322" t="s">
        <v>879</v>
      </c>
      <c r="D33" s="322" t="s">
        <v>297</v>
      </c>
      <c r="E33" s="322">
        <v>530801</v>
      </c>
      <c r="F33" s="322" t="s">
        <v>243</v>
      </c>
      <c r="G33" s="530" t="s">
        <v>104</v>
      </c>
      <c r="H33" s="531">
        <v>55</v>
      </c>
      <c r="I33" s="532">
        <v>18</v>
      </c>
      <c r="J33" s="325" t="s">
        <v>879</v>
      </c>
      <c r="K33" s="325" t="s">
        <v>899</v>
      </c>
      <c r="L33" s="325">
        <v>530105</v>
      </c>
      <c r="M33" s="325" t="s">
        <v>42</v>
      </c>
      <c r="N33" s="326" t="s">
        <v>110</v>
      </c>
      <c r="O33" s="533">
        <v>55</v>
      </c>
      <c r="P33" s="337" t="s">
        <v>880</v>
      </c>
    </row>
    <row r="34" spans="2:16" ht="12" customHeight="1" thickBot="1" x14ac:dyDescent="0.3">
      <c r="B34" s="534" t="s">
        <v>883</v>
      </c>
      <c r="C34" s="535"/>
      <c r="D34" s="535"/>
      <c r="E34" s="535"/>
      <c r="F34" s="535"/>
      <c r="G34" s="536"/>
      <c r="H34" s="537">
        <f>SUM(H13:H33)</f>
        <v>6289.670000000001</v>
      </c>
      <c r="I34" s="538" t="s">
        <v>884</v>
      </c>
      <c r="J34" s="497"/>
      <c r="K34" s="497"/>
      <c r="L34" s="497"/>
      <c r="M34" s="497"/>
      <c r="N34" s="539"/>
      <c r="O34" s="540">
        <f>SUM(O13:O33)</f>
        <v>6289.670000000001</v>
      </c>
    </row>
    <row r="36" spans="2:16" s="282" customFormat="1" ht="12" customHeight="1" x14ac:dyDescent="0.25">
      <c r="B36" s="541"/>
      <c r="C36" s="541"/>
      <c r="D36" s="541" t="s">
        <v>900</v>
      </c>
      <c r="E36" s="541"/>
      <c r="F36" s="541"/>
      <c r="G36" s="541"/>
      <c r="H36" s="542"/>
      <c r="I36" s="541"/>
      <c r="J36" s="541" t="s">
        <v>901</v>
      </c>
      <c r="K36" s="541"/>
      <c r="L36" s="541"/>
      <c r="M36" s="541"/>
      <c r="N36" s="543" t="s">
        <v>902</v>
      </c>
      <c r="O36" s="543"/>
      <c r="P36" s="541"/>
    </row>
    <row r="39" spans="2:16" x14ac:dyDescent="0.25">
      <c r="D39" s="544"/>
      <c r="E39" s="544"/>
      <c r="J39" s="544"/>
      <c r="K39" s="544"/>
      <c r="N39" s="544"/>
      <c r="O39" s="545"/>
    </row>
    <row r="40" spans="2:16" x14ac:dyDescent="0.25">
      <c r="D40" s="546" t="s">
        <v>903</v>
      </c>
      <c r="E40" s="546"/>
      <c r="J40" s="330" t="s">
        <v>904</v>
      </c>
      <c r="N40" s="546" t="s">
        <v>905</v>
      </c>
      <c r="O40" s="546"/>
    </row>
    <row r="41" spans="2:16" x14ac:dyDescent="0.25">
      <c r="D41" s="330" t="s">
        <v>906</v>
      </c>
      <c r="J41" s="330" t="s">
        <v>907</v>
      </c>
      <c r="N41" s="547" t="s">
        <v>908</v>
      </c>
      <c r="O41" s="547"/>
    </row>
    <row r="42" spans="2:16" ht="13.5" customHeight="1" x14ac:dyDescent="0.25">
      <c r="D42" s="547" t="s">
        <v>909</v>
      </c>
      <c r="E42" s="547"/>
      <c r="J42" s="330" t="s">
        <v>910</v>
      </c>
      <c r="N42" s="547" t="s">
        <v>911</v>
      </c>
      <c r="O42" s="547"/>
    </row>
    <row r="45" spans="2:16" ht="12" thickBot="1" x14ac:dyDescent="0.3"/>
    <row r="46" spans="2:16" ht="15.75" thickBot="1" x14ac:dyDescent="0.3">
      <c r="C46" s="499" t="s">
        <v>885</v>
      </c>
      <c r="D46" s="500"/>
      <c r="E46" s="501"/>
    </row>
    <row r="47" spans="2:16" ht="15.75" thickBot="1" x14ac:dyDescent="0.3">
      <c r="C47" s="331" t="s">
        <v>886</v>
      </c>
      <c r="D47" s="362" t="s">
        <v>74</v>
      </c>
      <c r="E47" s="331" t="s">
        <v>887</v>
      </c>
    </row>
    <row r="48" spans="2:16" ht="15" x14ac:dyDescent="0.25">
      <c r="C48" s="332" t="s">
        <v>888</v>
      </c>
      <c r="D48" s="333">
        <f>SUMIF($P$13:$P$51,C48,$O$13:$O$51)</f>
        <v>0</v>
      </c>
      <c r="E48" s="334" t="s">
        <v>889</v>
      </c>
    </row>
    <row r="49" spans="3:5" ht="15" x14ac:dyDescent="0.25">
      <c r="C49" s="335" t="s">
        <v>882</v>
      </c>
      <c r="D49" s="333">
        <f t="shared" ref="D49:D51" si="0">SUMIF($P$13:$P$51,C49,$O$13:$O$51)</f>
        <v>7.14</v>
      </c>
      <c r="E49" s="336" t="s">
        <v>889</v>
      </c>
    </row>
    <row r="50" spans="3:5" ht="15" x14ac:dyDescent="0.25">
      <c r="C50" s="337" t="s">
        <v>880</v>
      </c>
      <c r="D50" s="333">
        <f t="shared" si="0"/>
        <v>6282.5300000000007</v>
      </c>
      <c r="E50" s="336" t="s">
        <v>889</v>
      </c>
    </row>
    <row r="51" spans="3:5" ht="15" x14ac:dyDescent="0.25">
      <c r="C51" s="338" t="s">
        <v>881</v>
      </c>
      <c r="D51" s="333">
        <f t="shared" si="0"/>
        <v>0</v>
      </c>
      <c r="E51" s="336" t="s">
        <v>893</v>
      </c>
    </row>
    <row r="52" spans="3:5" ht="15.75" thickBot="1" x14ac:dyDescent="0.3">
      <c r="C52" s="339" t="s">
        <v>129</v>
      </c>
      <c r="D52" s="340">
        <f>SUM(D48:D51)</f>
        <v>6289.670000000001</v>
      </c>
      <c r="E52" s="341"/>
    </row>
    <row r="53" spans="3:5" ht="15.75" thickBot="1" x14ac:dyDescent="0.3">
      <c r="C53" s="342" t="s">
        <v>890</v>
      </c>
      <c r="D53" s="487" t="s">
        <v>912</v>
      </c>
      <c r="E53" s="488"/>
    </row>
  </sheetData>
  <autoFilter ref="B12:P33"/>
  <mergeCells count="60">
    <mergeCell ref="D42:E42"/>
    <mergeCell ref="N42:O42"/>
    <mergeCell ref="C46:E46"/>
    <mergeCell ref="D53:E53"/>
    <mergeCell ref="B34:G34"/>
    <mergeCell ref="I34:N34"/>
    <mergeCell ref="N36:O36"/>
    <mergeCell ref="D40:E40"/>
    <mergeCell ref="N40:O40"/>
    <mergeCell ref="N41:O41"/>
    <mergeCell ref="J19:J20"/>
    <mergeCell ref="K19:K20"/>
    <mergeCell ref="L19:L20"/>
    <mergeCell ref="M19:M20"/>
    <mergeCell ref="N19:N20"/>
    <mergeCell ref="O19:O20"/>
    <mergeCell ref="N16:N17"/>
    <mergeCell ref="O16:O17"/>
    <mergeCell ref="B19:B20"/>
    <mergeCell ref="C19:C20"/>
    <mergeCell ref="D19:D20"/>
    <mergeCell ref="E19:E20"/>
    <mergeCell ref="F19:F20"/>
    <mergeCell ref="G19:G20"/>
    <mergeCell ref="H19:H20"/>
    <mergeCell ref="I19:I20"/>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L14"/>
    <mergeCell ref="M13:M14"/>
    <mergeCell ref="N13:N14"/>
    <mergeCell ref="O13:O14"/>
    <mergeCell ref="B11:H11"/>
    <mergeCell ref="I11:O11"/>
    <mergeCell ref="B13:B14"/>
    <mergeCell ref="C13:C14"/>
    <mergeCell ref="D13:D14"/>
    <mergeCell ref="E13:E14"/>
    <mergeCell ref="F13:F14"/>
    <mergeCell ref="G13:G14"/>
    <mergeCell ref="H13:H14"/>
    <mergeCell ref="I13:I14"/>
    <mergeCell ref="B2:O2"/>
    <mergeCell ref="B3:O3"/>
    <mergeCell ref="B5:E7"/>
    <mergeCell ref="F5:G7"/>
    <mergeCell ref="B8:E9"/>
    <mergeCell ref="F8:G9"/>
  </mergeCells>
  <printOptions horizontalCentered="1"/>
  <pageMargins left="0" right="0" top="0.74803149606299213" bottom="0.74803149606299213" header="0.31496062992125984" footer="0.31496062992125984"/>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F25:F29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1:AL58"/>
  <sheetViews>
    <sheetView topLeftCell="T1" zoomScale="70" zoomScaleNormal="70" workbookViewId="0">
      <selection activeCell="AA6" sqref="AA6"/>
    </sheetView>
  </sheetViews>
  <sheetFormatPr baseColWidth="10" defaultRowHeight="12.75" x14ac:dyDescent="0.25"/>
  <cols>
    <col min="1" max="1" width="47.85546875" style="154" customWidth="1"/>
    <col min="2" max="2" width="44" style="153" customWidth="1"/>
    <col min="3" max="3" width="23.5703125" style="153" customWidth="1"/>
    <col min="4" max="4" width="25.85546875" style="153" bestFit="1" customWidth="1"/>
    <col min="5" max="5" width="39.5703125" style="154" customWidth="1"/>
    <col min="6" max="6" width="20.7109375" style="153" customWidth="1"/>
    <col min="7" max="7" width="11.42578125" style="153"/>
    <col min="8" max="9" width="6.28515625" style="153" bestFit="1" customWidth="1"/>
    <col min="10" max="10" width="7.140625" style="153" bestFit="1" customWidth="1"/>
    <col min="11" max="11" width="6.7109375" style="153" bestFit="1" customWidth="1"/>
    <col min="12" max="12" width="6.85546875" style="153" bestFit="1" customWidth="1"/>
    <col min="13" max="13" width="6.5703125" style="153" bestFit="1" customWidth="1"/>
    <col min="14" max="14" width="5.7109375" style="153" bestFit="1" customWidth="1"/>
    <col min="15" max="15" width="6.7109375" style="153" bestFit="1" customWidth="1"/>
    <col min="16" max="16" width="6.28515625" style="153" bestFit="1" customWidth="1"/>
    <col min="17" max="18" width="6.42578125" style="153" bestFit="1" customWidth="1"/>
    <col min="19" max="19" width="5.7109375" style="153" bestFit="1" customWidth="1"/>
    <col min="20" max="20" width="17.140625" style="153" customWidth="1"/>
    <col min="21" max="21" width="19" style="153" customWidth="1"/>
    <col min="22" max="22" width="11.42578125" style="153"/>
    <col min="23" max="23" width="14.7109375" style="153" customWidth="1"/>
    <col min="24" max="24" width="22.42578125" style="154" customWidth="1"/>
    <col min="25" max="25" width="8.42578125" style="153" customWidth="1"/>
    <col min="26" max="26" width="12.140625" style="153" customWidth="1"/>
    <col min="27" max="36" width="8.42578125" style="153" customWidth="1"/>
    <col min="37" max="37" width="18.7109375" style="256" customWidth="1"/>
    <col min="38" max="38" width="15.7109375" style="153" customWidth="1"/>
    <col min="39" max="16384" width="11.42578125" style="153"/>
  </cols>
  <sheetData>
    <row r="1" spans="1:38" ht="13.5" thickBot="1" x14ac:dyDescent="0.3"/>
    <row r="2" spans="1:38" ht="15.75" customHeight="1" thickBot="1" x14ac:dyDescent="0.3">
      <c r="A2" s="392" t="s">
        <v>22</v>
      </c>
      <c r="B2" s="393"/>
      <c r="C2" s="393"/>
      <c r="D2" s="393"/>
      <c r="E2" s="393"/>
      <c r="F2" s="393"/>
      <c r="G2" s="394"/>
      <c r="H2" s="392" t="s">
        <v>8</v>
      </c>
      <c r="I2" s="393"/>
      <c r="J2" s="393"/>
      <c r="K2" s="393"/>
      <c r="L2" s="393"/>
      <c r="M2" s="393"/>
      <c r="N2" s="393"/>
      <c r="O2" s="393"/>
      <c r="P2" s="393"/>
      <c r="Q2" s="393"/>
      <c r="R2" s="393"/>
      <c r="S2" s="393"/>
      <c r="T2" s="394"/>
      <c r="U2" s="392" t="s">
        <v>21</v>
      </c>
      <c r="V2" s="393"/>
      <c r="W2" s="393"/>
      <c r="X2" s="394"/>
      <c r="Y2" s="392" t="s">
        <v>299</v>
      </c>
      <c r="Z2" s="393"/>
      <c r="AA2" s="393"/>
      <c r="AB2" s="393"/>
      <c r="AC2" s="393"/>
      <c r="AD2" s="393"/>
      <c r="AE2" s="393"/>
      <c r="AF2" s="393"/>
      <c r="AG2" s="393"/>
      <c r="AH2" s="393"/>
      <c r="AI2" s="393"/>
      <c r="AJ2" s="393"/>
      <c r="AK2" s="393"/>
      <c r="AL2" s="394"/>
    </row>
    <row r="3" spans="1:38" ht="53.25" customHeight="1" x14ac:dyDescent="0.25">
      <c r="A3" s="159" t="s">
        <v>0</v>
      </c>
      <c r="B3" s="159" t="s">
        <v>1</v>
      </c>
      <c r="C3" s="159" t="s">
        <v>2</v>
      </c>
      <c r="D3" s="159" t="s">
        <v>284</v>
      </c>
      <c r="E3" s="159" t="s">
        <v>3</v>
      </c>
      <c r="F3" s="159" t="s">
        <v>4</v>
      </c>
      <c r="G3" s="157" t="s">
        <v>286</v>
      </c>
      <c r="H3" s="160" t="s">
        <v>9</v>
      </c>
      <c r="I3" s="160" t="s">
        <v>10</v>
      </c>
      <c r="J3" s="160" t="s">
        <v>11</v>
      </c>
      <c r="K3" s="160" t="s">
        <v>12</v>
      </c>
      <c r="L3" s="160" t="s">
        <v>13</v>
      </c>
      <c r="M3" s="160" t="s">
        <v>14</v>
      </c>
      <c r="N3" s="160" t="s">
        <v>15</v>
      </c>
      <c r="O3" s="160" t="s">
        <v>16</v>
      </c>
      <c r="P3" s="160" t="s">
        <v>5</v>
      </c>
      <c r="Q3" s="160" t="s">
        <v>17</v>
      </c>
      <c r="R3" s="160" t="s">
        <v>6</v>
      </c>
      <c r="S3" s="160" t="s">
        <v>7</v>
      </c>
      <c r="T3" s="157" t="s">
        <v>285</v>
      </c>
      <c r="U3" s="158" t="s">
        <v>18</v>
      </c>
      <c r="V3" s="159" t="s">
        <v>40</v>
      </c>
      <c r="W3" s="159" t="s">
        <v>19</v>
      </c>
      <c r="X3" s="159" t="s">
        <v>20</v>
      </c>
      <c r="Y3" s="155" t="s">
        <v>9</v>
      </c>
      <c r="Z3" s="155" t="s">
        <v>10</v>
      </c>
      <c r="AA3" s="156" t="s">
        <v>11</v>
      </c>
      <c r="AB3" s="156" t="s">
        <v>12</v>
      </c>
      <c r="AC3" s="156" t="s">
        <v>13</v>
      </c>
      <c r="AD3" s="155" t="s">
        <v>14</v>
      </c>
      <c r="AE3" s="155" t="s">
        <v>15</v>
      </c>
      <c r="AF3" s="155" t="s">
        <v>16</v>
      </c>
      <c r="AG3" s="155" t="s">
        <v>5</v>
      </c>
      <c r="AH3" s="155" t="s">
        <v>17</v>
      </c>
      <c r="AI3" s="156" t="s">
        <v>6</v>
      </c>
      <c r="AJ3" s="155" t="s">
        <v>7</v>
      </c>
      <c r="AK3" s="257" t="s">
        <v>300</v>
      </c>
      <c r="AL3" s="157" t="s">
        <v>285</v>
      </c>
    </row>
    <row r="4" spans="1:38" ht="51" hidden="1" x14ac:dyDescent="0.25">
      <c r="A4" s="9" t="s">
        <v>24</v>
      </c>
      <c r="B4" s="9" t="s">
        <v>827</v>
      </c>
      <c r="C4" s="175" t="str">
        <f>IF(B4&lt;&gt;0,LISTAS!$B$2,"COLUMNA SE CARGA AUTOMATICAMENTE")</f>
        <v>Fortalecimiento del deporte nacional.</v>
      </c>
      <c r="D4" s="175" t="str">
        <f>IF(E4=LISTAS!$H$2,LISTAS!$I$2,IF(E4=LISTAS!$H$3,LISTAS!$I$3,IF(E4=LISTAS!$H$4,LISTAS!$I$4,IF(E4=LISTAS!$H$5,LISTAS!$I$5,IF(E4=LISTAS!$H$6,LISTAS!$I$6,IF(E4=LISTAS!$H$7,LISTAS!$I$7,IF(E4=LISTAS!$H$8,LISTAS!$I$8,IF(E4=LISTAS!$H$9,LISTAS!$I$9,IF(E4=LISTAS!$H$10,LISTAS!$I$10,IF(E4=LISTAS!$H$14,LISTAS!$I$14,IF(E4=LISTAS!$H$11,LISTAS!$I$11,IF(E4=LISTAS!$H$12,LISTAS!$I$12,IF(E4=LISTAS!$H$13,LISTAS!$I$13,"SELECCIONE PRIMERO LA ACTIVIDAD")))))))))))))</f>
        <v>011</v>
      </c>
      <c r="E4" s="9" t="s">
        <v>297</v>
      </c>
      <c r="F4" s="9" t="s">
        <v>266</v>
      </c>
      <c r="G4" s="258">
        <v>5</v>
      </c>
      <c r="H4" s="9"/>
      <c r="I4" s="9"/>
      <c r="J4" s="9">
        <v>5</v>
      </c>
      <c r="K4" s="9"/>
      <c r="L4" s="9"/>
      <c r="M4" s="9"/>
      <c r="N4" s="9"/>
      <c r="O4" s="9"/>
      <c r="P4" s="9"/>
      <c r="Q4" s="9"/>
      <c r="R4" s="9"/>
      <c r="S4" s="9"/>
      <c r="T4" s="175" t="str">
        <f>IF(SUM(H4:S4)=G4,"CORRECTO","ERROR")</f>
        <v>CORRECTO</v>
      </c>
      <c r="U4" s="259">
        <v>1990.64</v>
      </c>
      <c r="V4" s="175" t="str">
        <f>IF(X4="","",MID(W4,1,2))</f>
        <v>53</v>
      </c>
      <c r="W4" s="175" t="str">
        <f>IFERROR(VLOOKUP(X4,LISTAS!$C$2:$D$205,2,0),"INGRESE NOMBRE DEL ITEM")</f>
        <v>530301</v>
      </c>
      <c r="X4" s="9" t="s">
        <v>235</v>
      </c>
      <c r="Y4" s="9"/>
      <c r="Z4" s="9">
        <f>700-9.36</f>
        <v>690.64</v>
      </c>
      <c r="AA4" s="9">
        <v>1300</v>
      </c>
      <c r="AB4" s="9"/>
      <c r="AC4" s="9"/>
      <c r="AD4" s="9">
        <f>2000</f>
        <v>2000</v>
      </c>
      <c r="AE4" s="9">
        <f>1200</f>
        <v>1200</v>
      </c>
      <c r="AF4" s="9"/>
      <c r="AG4" s="9"/>
      <c r="AH4" s="9"/>
      <c r="AI4" s="9"/>
      <c r="AJ4" s="9"/>
      <c r="AK4" s="260">
        <f>SUM(Y4:AJ4)</f>
        <v>5190.6399999999994</v>
      </c>
      <c r="AL4" s="175" t="str">
        <f>IF(SUM(Y4:AJ4)=U4,"CORRECTO","ERROR")</f>
        <v>ERROR</v>
      </c>
    </row>
    <row r="5" spans="1:38" ht="51" hidden="1" x14ac:dyDescent="0.25">
      <c r="A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prioritarios.","SELECCIONE PRIMERO EN  CELDA A4")))</f>
        <v>Facilitar la consecución de logros deportivos a nivel nacional e internacional de las y los deportistas incluyendo, aquellos que tengan algún tipo de discapacidad.</v>
      </c>
      <c r="B5" s="9" t="s">
        <v>827</v>
      </c>
      <c r="C5" s="175" t="str">
        <f>IF(B5&lt;&gt;0,LISTAS!$B$2,"")</f>
        <v>Fortalecimiento del deporte nacional.</v>
      </c>
      <c r="D5" s="175" t="str">
        <f>IF(E5=LISTAS!$H$2,LISTAS!$I$2,IF(E5=LISTAS!$H$3,LISTAS!$I$3,IF(E5=LISTAS!$H$4,LISTAS!$I$4,IF(E5=LISTAS!$H$5,LISTAS!$I$5,IF(E5=LISTAS!$H$6,LISTAS!$I$6,IF(E5=LISTAS!$H$7,LISTAS!$I$7,IF(E5=LISTAS!$H$8,LISTAS!$I$8,IF(E5=LISTAS!$H$9,LISTAS!$I$9,IF(E5=LISTAS!$H$10,LISTAS!$I$10,IF(E5=LISTAS!$H$14,LISTAS!$I$14,IF(E5=LISTAS!$H$11,LISTAS!$I$11,IF(E5=LISTAS!$H$12,LISTAS!$I$12,IF(E5=LISTAS!$H$13,LISTAS!$I$13,"")))))))))))))</f>
        <v>011</v>
      </c>
      <c r="E5" s="9" t="s">
        <v>297</v>
      </c>
      <c r="F5" s="9" t="s">
        <v>267</v>
      </c>
      <c r="G5" s="258">
        <v>100</v>
      </c>
      <c r="H5" s="9"/>
      <c r="I5" s="9"/>
      <c r="J5" s="9">
        <v>20</v>
      </c>
      <c r="K5" s="9"/>
      <c r="L5" s="9"/>
      <c r="M5" s="9">
        <v>60</v>
      </c>
      <c r="N5" s="9">
        <v>20</v>
      </c>
      <c r="O5" s="9"/>
      <c r="P5" s="9"/>
      <c r="Q5" s="9"/>
      <c r="R5" s="9"/>
      <c r="S5" s="9"/>
      <c r="T5" s="175" t="str">
        <f t="shared" ref="T5:T48" si="0">IF(SUM(H5:S5)=G5,"CORRECTO","ERROR")</f>
        <v>CORRECTO</v>
      </c>
      <c r="U5" s="259">
        <v>1920</v>
      </c>
      <c r="V5" s="175" t="str">
        <f t="shared" ref="V5:V48" si="1">IF(X5="","",MID(W5,1,2))</f>
        <v>53</v>
      </c>
      <c r="W5" s="175" t="str">
        <f>IFERROR(VLOOKUP(X5,LISTAS!$C$2:$D$205,2,0),"")</f>
        <v>530303</v>
      </c>
      <c r="X5" s="9" t="s">
        <v>828</v>
      </c>
      <c r="Y5" s="9"/>
      <c r="Z5" s="9">
        <v>720</v>
      </c>
      <c r="AA5" s="9">
        <v>1200</v>
      </c>
      <c r="AB5" s="9"/>
      <c r="AC5" s="9"/>
      <c r="AD5" s="9"/>
      <c r="AE5" s="9"/>
      <c r="AF5" s="9"/>
      <c r="AG5" s="9"/>
      <c r="AH5" s="9"/>
      <c r="AI5" s="9"/>
      <c r="AJ5" s="9"/>
      <c r="AK5" s="260">
        <f t="shared" ref="AK5:AK48" si="2">SUM(Y5:AJ5)</f>
        <v>1920</v>
      </c>
      <c r="AL5" s="175" t="str">
        <f t="shared" ref="AL5:AL48" si="3">IF(SUM(Y5:AJ5)=U5,"CORRECTO","ERROR")</f>
        <v>CORRECTO</v>
      </c>
    </row>
    <row r="6" spans="1:38" ht="51" x14ac:dyDescent="0.25">
      <c r="A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6" s="9" t="s">
        <v>827</v>
      </c>
      <c r="C6" s="175" t="str">
        <f>IF(B6&lt;&gt;0,LISTAS!$B$2,"")</f>
        <v>Fortalecimiento del deporte nacional.</v>
      </c>
      <c r="D6" s="175" t="str">
        <f>IF(E6=LISTAS!$H$2,LISTAS!$I$2,IF(E6=LISTAS!$H$3,LISTAS!$I$3,IF(E6=LISTAS!$H$4,LISTAS!$I$4,IF(E6=LISTAS!$H$5,LISTAS!$I$5,IF(E6=LISTAS!$H$6,LISTAS!$I$6,IF(E6=LISTAS!$H$7,LISTAS!$I$7,IF(E6=LISTAS!$H$8,LISTAS!$I$8,IF(E6=LISTAS!$H$9,LISTAS!$I$9,IF(E6=LISTAS!$H$10,LISTAS!$I$10,IF(E6=LISTAS!$H$14,LISTAS!$I$14,IF(E6=LISTAS!$H$11,LISTAS!$I$11,IF(E6=LISTAS!$H$12,LISTAS!$I$12,IF(E6=LISTAS!$H$13,LISTAS!$I$13,"")))))))))))))</f>
        <v>011</v>
      </c>
      <c r="E6" s="9" t="s">
        <v>297</v>
      </c>
      <c r="F6" s="9"/>
      <c r="G6" s="258"/>
      <c r="H6" s="9"/>
      <c r="I6" s="9"/>
      <c r="J6" s="9"/>
      <c r="K6" s="9"/>
      <c r="L6" s="9"/>
      <c r="M6" s="9"/>
      <c r="N6" s="9"/>
      <c r="O6" s="9"/>
      <c r="P6" s="9"/>
      <c r="Q6" s="9"/>
      <c r="R6" s="9"/>
      <c r="S6" s="9"/>
      <c r="T6" s="175" t="str">
        <f t="shared" si="0"/>
        <v>CORRECTO</v>
      </c>
      <c r="U6" s="259">
        <v>2349</v>
      </c>
      <c r="V6" s="175" t="str">
        <f t="shared" si="1"/>
        <v>53</v>
      </c>
      <c r="W6" s="175" t="str">
        <f>IFERROR(VLOOKUP(X6,LISTAS!$C$2:$D$198,2,0),"")</f>
        <v>531403</v>
      </c>
      <c r="X6" s="9" t="s">
        <v>666</v>
      </c>
      <c r="Y6" s="9"/>
      <c r="Z6" s="9"/>
      <c r="AA6" s="9">
        <f>2400-51</f>
        <v>2349</v>
      </c>
      <c r="AB6" s="9"/>
      <c r="AC6" s="9"/>
      <c r="AD6" s="9"/>
      <c r="AE6" s="9"/>
      <c r="AF6" s="9"/>
      <c r="AG6" s="9"/>
      <c r="AH6" s="9"/>
      <c r="AI6" s="9"/>
      <c r="AJ6" s="9"/>
      <c r="AK6" s="260">
        <f t="shared" si="2"/>
        <v>2349</v>
      </c>
      <c r="AL6" s="175" t="str">
        <f t="shared" si="3"/>
        <v>CORRECTO</v>
      </c>
    </row>
    <row r="7" spans="1:38" ht="51" hidden="1" x14ac:dyDescent="0.25">
      <c r="A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7" s="9" t="s">
        <v>827</v>
      </c>
      <c r="C7" s="175" t="str">
        <f>IF(B7&lt;&gt;0,LISTAS!$B$2,"")</f>
        <v>Fortalecimiento del deporte nacional.</v>
      </c>
      <c r="D7" s="175" t="str">
        <f>IF(E7=LISTAS!$H$2,LISTAS!$I$2,IF(E7=LISTAS!$H$3,LISTAS!$I$3,IF(E7=LISTAS!$H$4,LISTAS!$I$4,IF(E7=LISTAS!$H$5,LISTAS!$I$5,IF(E7=LISTAS!$H$6,LISTAS!$I$6,IF(E7=LISTAS!$H$7,LISTAS!$I$7,IF(E7=LISTAS!$H$8,LISTAS!$I$8,IF(E7=LISTAS!$H$9,LISTAS!$I$9,IF(E7=LISTAS!$H$10,LISTAS!$I$10,IF(E7=LISTAS!$H$14,LISTAS!$I$14,IF(E7=LISTAS!$H$11,LISTAS!$I$11,IF(E7=LISTAS!$H$12,LISTAS!$I$12,IF(E7=LISTAS!$H$13,LISTAS!$I$13,"")))))))))))))</f>
        <v>011</v>
      </c>
      <c r="E7" s="9" t="s">
        <v>297</v>
      </c>
      <c r="F7" s="9"/>
      <c r="G7" s="258"/>
      <c r="H7" s="9"/>
      <c r="I7" s="9"/>
      <c r="J7" s="9"/>
      <c r="K7" s="9"/>
      <c r="L7" s="9"/>
      <c r="M7" s="9"/>
      <c r="N7" s="9"/>
      <c r="O7" s="9"/>
      <c r="P7" s="9"/>
      <c r="Q7" s="9"/>
      <c r="R7" s="9"/>
      <c r="S7" s="9"/>
      <c r="T7" s="175" t="str">
        <f t="shared" si="0"/>
        <v>CORRECTO</v>
      </c>
      <c r="U7" s="259">
        <v>500</v>
      </c>
      <c r="V7" s="175" t="str">
        <f t="shared" si="1"/>
        <v>53</v>
      </c>
      <c r="W7" s="175" t="str">
        <f>IFERROR(VLOOKUP(X7,LISTAS!$C$2:$D$198,2,0),"")</f>
        <v>531404</v>
      </c>
      <c r="X7" s="9" t="s">
        <v>667</v>
      </c>
      <c r="Y7" s="9"/>
      <c r="Z7" s="9"/>
      <c r="AA7" s="9">
        <v>500</v>
      </c>
      <c r="AB7" s="9"/>
      <c r="AC7" s="9"/>
      <c r="AD7" s="9"/>
      <c r="AE7" s="9"/>
      <c r="AF7" s="9"/>
      <c r="AG7" s="9"/>
      <c r="AH7" s="9"/>
      <c r="AI7" s="9"/>
      <c r="AJ7" s="9"/>
      <c r="AK7" s="260">
        <f t="shared" si="2"/>
        <v>500</v>
      </c>
      <c r="AL7" s="175" t="str">
        <f t="shared" si="3"/>
        <v>CORRECTO</v>
      </c>
    </row>
    <row r="8" spans="1:38" ht="51" hidden="1" x14ac:dyDescent="0.25">
      <c r="A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8" s="9" t="s">
        <v>827</v>
      </c>
      <c r="C8" s="175" t="str">
        <f>IF(B8&lt;&gt;0,LISTAS!$B$2,"")</f>
        <v>Fortalecimiento del deporte nacional.</v>
      </c>
      <c r="D8" s="175" t="str">
        <f>IF(E8=LISTAS!$H$2,LISTAS!$I$2,IF(E8=LISTAS!$H$3,LISTAS!$I$3,IF(E8=LISTAS!$H$4,LISTAS!$I$4,IF(E8=LISTAS!$H$5,LISTAS!$I$5,IF(E8=LISTAS!$H$6,LISTAS!$I$6,IF(E8=LISTAS!$H$7,LISTAS!$I$7,IF(E8=LISTAS!$H$8,LISTAS!$I$8,IF(E8=LISTAS!$H$9,LISTAS!$I$9,IF(E8=LISTAS!$H$10,LISTAS!$I$10,IF(E8=LISTAS!$H$14,LISTAS!$I$14,IF(E8=LISTAS!$H$11,LISTAS!$I$11,IF(E8=LISTAS!$H$12,LISTAS!$I$12,IF(E8=LISTAS!$H$13,LISTAS!$I$13,"")))))))))))))</f>
        <v>011</v>
      </c>
      <c r="E8" s="9" t="s">
        <v>297</v>
      </c>
      <c r="F8" s="9"/>
      <c r="G8" s="258"/>
      <c r="H8" s="9"/>
      <c r="I8" s="9"/>
      <c r="J8" s="9"/>
      <c r="K8" s="9"/>
      <c r="L8" s="9"/>
      <c r="M8" s="9"/>
      <c r="N8" s="9"/>
      <c r="O8" s="9"/>
      <c r="P8" s="9"/>
      <c r="Q8" s="9"/>
      <c r="R8" s="9"/>
      <c r="S8" s="9"/>
      <c r="T8" s="175" t="str">
        <f t="shared" si="0"/>
        <v>CORRECTO</v>
      </c>
      <c r="U8" s="259">
        <v>1500</v>
      </c>
      <c r="V8" s="175" t="str">
        <f t="shared" si="1"/>
        <v>84</v>
      </c>
      <c r="W8" s="175">
        <f>IFERROR(VLOOKUP(X8,LISTAS!$C$2:$D$198,2,0),"")</f>
        <v>840104</v>
      </c>
      <c r="X8" s="9" t="s">
        <v>220</v>
      </c>
      <c r="Y8" s="9"/>
      <c r="Z8" s="9"/>
      <c r="AA8" s="9">
        <v>1500</v>
      </c>
      <c r="AB8" s="9"/>
      <c r="AC8" s="9"/>
      <c r="AD8" s="9"/>
      <c r="AE8" s="9"/>
      <c r="AF8" s="9"/>
      <c r="AG8" s="9"/>
      <c r="AH8" s="9"/>
      <c r="AI8" s="9"/>
      <c r="AJ8" s="9"/>
      <c r="AK8" s="260">
        <f t="shared" si="2"/>
        <v>1500</v>
      </c>
      <c r="AL8" s="175" t="str">
        <f t="shared" si="3"/>
        <v>CORRECTO</v>
      </c>
    </row>
    <row r="9" spans="1:38" ht="76.5" hidden="1" x14ac:dyDescent="0.25">
      <c r="A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9" s="9" t="s">
        <v>829</v>
      </c>
      <c r="C9" s="175" t="str">
        <f>IF(B9&lt;&gt;0,LISTAS!$B$2,"")</f>
        <v>Fortalecimiento del deporte nacional.</v>
      </c>
      <c r="D9" s="175" t="str">
        <f>IF(E9=LISTAS!$H$2,LISTAS!$I$2,IF(E9=LISTAS!$H$3,LISTAS!$I$3,IF(E9=LISTAS!$H$4,LISTAS!$I$4,IF(E9=LISTAS!$H$5,LISTAS!$I$5,IF(E9=LISTAS!$H$6,LISTAS!$I$6,IF(E9=LISTAS!$H$7,LISTAS!$I$7,IF(E9=LISTAS!$H$8,LISTAS!$I$8,IF(E9=LISTAS!$H$9,LISTAS!$I$9,IF(E9=LISTAS!$H$10,LISTAS!$I$10,IF(E9=LISTAS!$H$14,LISTAS!$I$14,IF(E9=LISTAS!$H$11,LISTAS!$I$11,IF(E9=LISTAS!$H$12,LISTAS!$I$12,IF(E9=LISTAS!$H$13,LISTAS!$I$13,"")))))))))))))</f>
        <v>007</v>
      </c>
      <c r="E9" s="9" t="s">
        <v>292</v>
      </c>
      <c r="F9" s="9" t="s">
        <v>259</v>
      </c>
      <c r="G9" s="258">
        <v>45</v>
      </c>
      <c r="H9" s="9"/>
      <c r="I9" s="9"/>
      <c r="J9" s="9"/>
      <c r="K9" s="9">
        <v>45</v>
      </c>
      <c r="L9" s="9"/>
      <c r="M9" s="9"/>
      <c r="N9" s="9"/>
      <c r="O9" s="9"/>
      <c r="P9" s="9"/>
      <c r="Q9" s="9"/>
      <c r="R9" s="9"/>
      <c r="S9" s="9"/>
      <c r="T9" s="175" t="str">
        <f t="shared" si="0"/>
        <v>CORRECTO</v>
      </c>
      <c r="U9" s="259">
        <v>900</v>
      </c>
      <c r="V9" s="175" t="str">
        <f t="shared" si="1"/>
        <v>53</v>
      </c>
      <c r="W9" s="175" t="str">
        <f>IFERROR(VLOOKUP(X9,LISTAS!$C$2:$D$198,2,0),"")</f>
        <v>530235</v>
      </c>
      <c r="X9" s="9" t="s">
        <v>565</v>
      </c>
      <c r="Y9" s="9"/>
      <c r="Z9" s="9"/>
      <c r="AA9" s="9"/>
      <c r="AB9" s="9">
        <v>900</v>
      </c>
      <c r="AC9" s="9"/>
      <c r="AD9" s="9"/>
      <c r="AE9" s="9"/>
      <c r="AF9" s="9"/>
      <c r="AG9" s="9"/>
      <c r="AH9" s="9"/>
      <c r="AI9" s="9"/>
      <c r="AJ9" s="9"/>
      <c r="AK9" s="260">
        <f t="shared" si="2"/>
        <v>900</v>
      </c>
      <c r="AL9" s="175" t="str">
        <f t="shared" si="3"/>
        <v>CORRECTO</v>
      </c>
    </row>
    <row r="10" spans="1:38" ht="51" hidden="1" x14ac:dyDescent="0.25">
      <c r="A1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0" s="9" t="s">
        <v>829</v>
      </c>
      <c r="C10" s="175" t="str">
        <f>IF(B10&lt;&gt;0,LISTAS!$B$2,"")</f>
        <v>Fortalecimiento del deporte nacional.</v>
      </c>
      <c r="D10" s="175" t="str">
        <f>IF(E10=LISTAS!$H$2,LISTAS!$I$2,IF(E10=LISTAS!$H$3,LISTAS!$I$3,IF(E10=LISTAS!$H$4,LISTAS!$I$4,IF(E10=LISTAS!$H$5,LISTAS!$I$5,IF(E10=LISTAS!$H$6,LISTAS!$I$6,IF(E10=LISTAS!$H$7,LISTAS!$I$7,IF(E10=LISTAS!$H$8,LISTAS!$I$8,IF(E10=LISTAS!$H$9,LISTAS!$I$9,IF(E10=LISTAS!$H$10,LISTAS!$I$10,IF(E10=LISTAS!$H$14,LISTAS!$I$14,IF(E10=LISTAS!$H$11,LISTAS!$I$11,IF(E10=LISTAS!$H$12,LISTAS!$I$12,IF(E10=LISTAS!$H$13,LISTAS!$I$13,"")))))))))))))</f>
        <v>007</v>
      </c>
      <c r="E10" s="9" t="s">
        <v>292</v>
      </c>
      <c r="F10" s="9"/>
      <c r="G10" s="258"/>
      <c r="H10" s="9"/>
      <c r="I10" s="9"/>
      <c r="J10" s="9"/>
      <c r="K10" s="9"/>
      <c r="L10" s="9"/>
      <c r="M10" s="9"/>
      <c r="N10" s="9"/>
      <c r="O10" s="9"/>
      <c r="P10" s="9"/>
      <c r="Q10" s="9"/>
      <c r="R10" s="9"/>
      <c r="S10" s="9"/>
      <c r="T10" s="175" t="str">
        <f t="shared" si="0"/>
        <v>CORRECTO</v>
      </c>
      <c r="U10" s="259">
        <v>100</v>
      </c>
      <c r="V10" s="175" t="str">
        <f t="shared" si="1"/>
        <v>53</v>
      </c>
      <c r="W10" s="175" t="str">
        <f>IFERROR(VLOOKUP(X10,LISTAS!$C$2:$D$198,2,0),"")</f>
        <v>530801</v>
      </c>
      <c r="X10" s="9" t="s">
        <v>243</v>
      </c>
      <c r="Y10" s="9"/>
      <c r="Z10" s="9"/>
      <c r="AA10" s="9"/>
      <c r="AB10" s="9">
        <v>100</v>
      </c>
      <c r="AC10" s="9"/>
      <c r="AD10" s="9"/>
      <c r="AE10" s="9"/>
      <c r="AF10" s="9"/>
      <c r="AG10" s="9"/>
      <c r="AH10" s="9"/>
      <c r="AI10" s="9"/>
      <c r="AJ10" s="9"/>
      <c r="AK10" s="260">
        <f t="shared" si="2"/>
        <v>100</v>
      </c>
      <c r="AL10" s="175" t="str">
        <f t="shared" si="3"/>
        <v>CORRECTO</v>
      </c>
    </row>
    <row r="11" spans="1:38" ht="51" hidden="1" x14ac:dyDescent="0.25">
      <c r="A1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1" s="9" t="s">
        <v>829</v>
      </c>
      <c r="C11" s="175" t="str">
        <f>IF(B11&lt;&gt;0,LISTAS!$B$2,"")</f>
        <v>Fortalecimiento del deporte nacional.</v>
      </c>
      <c r="D11" s="175" t="str">
        <f>IF(E11=LISTAS!$H$2,LISTAS!$I$2,IF(E11=LISTAS!$H$3,LISTAS!$I$3,IF(E11=LISTAS!$H$4,LISTAS!$I$4,IF(E11=LISTAS!$H$5,LISTAS!$I$5,IF(E11=LISTAS!$H$6,LISTAS!$I$6,IF(E11=LISTAS!$H$7,LISTAS!$I$7,IF(E11=LISTAS!$H$8,LISTAS!$I$8,IF(E11=LISTAS!$H$9,LISTAS!$I$9,IF(E11=LISTAS!$H$10,LISTAS!$I$10,IF(E11=LISTAS!$H$14,LISTAS!$I$14,IF(E11=LISTAS!$H$11,LISTAS!$I$11,IF(E11=LISTAS!$H$12,LISTAS!$I$12,IF(E11=LISTAS!$H$13,LISTAS!$I$13,"")))))))))))))</f>
        <v>007</v>
      </c>
      <c r="E11" s="9" t="s">
        <v>292</v>
      </c>
      <c r="F11" s="9"/>
      <c r="G11" s="258"/>
      <c r="H11" s="9"/>
      <c r="I11" s="9"/>
      <c r="J11" s="9"/>
      <c r="K11" s="9"/>
      <c r="L11" s="9"/>
      <c r="M11" s="9"/>
      <c r="N11" s="9"/>
      <c r="O11" s="9"/>
      <c r="P11" s="9"/>
      <c r="Q11" s="9"/>
      <c r="R11" s="9"/>
      <c r="S11" s="9"/>
      <c r="T11" s="175" t="str">
        <f t="shared" si="0"/>
        <v>CORRECTO</v>
      </c>
      <c r="U11" s="259">
        <v>300</v>
      </c>
      <c r="V11" s="175" t="str">
        <f>IF(X11="","",MID(W11,1,2))</f>
        <v>53</v>
      </c>
      <c r="W11" s="175" t="str">
        <f>IFERROR(VLOOKUP(X11,LISTAS!$C$2:$D$198,2,0),"")</f>
        <v>530504</v>
      </c>
      <c r="X11" s="9" t="s">
        <v>608</v>
      </c>
      <c r="Y11" s="9"/>
      <c r="Z11" s="9"/>
      <c r="AA11" s="9"/>
      <c r="AB11" s="9">
        <v>300</v>
      </c>
      <c r="AC11" s="9"/>
      <c r="AD11" s="9"/>
      <c r="AE11" s="9"/>
      <c r="AF11" s="9"/>
      <c r="AG11" s="9"/>
      <c r="AH11" s="9"/>
      <c r="AI11" s="9"/>
      <c r="AJ11" s="9"/>
      <c r="AK11" s="260">
        <f t="shared" si="2"/>
        <v>300</v>
      </c>
      <c r="AL11" s="175" t="str">
        <f t="shared" si="3"/>
        <v>CORRECTO</v>
      </c>
    </row>
    <row r="12" spans="1:38" ht="51" hidden="1" x14ac:dyDescent="0.25">
      <c r="A1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2" s="9" t="s">
        <v>829</v>
      </c>
      <c r="C12" s="175" t="str">
        <f>IF(B12&lt;&gt;0,LISTAS!$B$2,"")</f>
        <v>Fortalecimiento del deporte nacional.</v>
      </c>
      <c r="D12" s="175" t="str">
        <f>IF(E12=LISTAS!$H$2,LISTAS!$I$2,IF(E12=LISTAS!$H$3,LISTAS!$I$3,IF(E12=LISTAS!$H$4,LISTAS!$I$4,IF(E12=LISTAS!$H$5,LISTAS!$I$5,IF(E12=LISTAS!$H$6,LISTAS!$I$6,IF(E12=LISTAS!$H$7,LISTAS!$I$7,IF(E12=LISTAS!$H$8,LISTAS!$I$8,IF(E12=LISTAS!$H$9,LISTAS!$I$9,IF(E12=LISTAS!$H$10,LISTAS!$I$10,IF(E12=LISTAS!$H$14,LISTAS!$I$14,IF(E12=LISTAS!$H$11,LISTAS!$I$11,IF(E12=LISTAS!$H$12,LISTAS!$I$12,IF(E12=LISTAS!$H$13,LISTAS!$I$13,"")))))))))))))</f>
        <v>007</v>
      </c>
      <c r="E12" s="9" t="s">
        <v>292</v>
      </c>
      <c r="F12" s="9"/>
      <c r="G12" s="258"/>
      <c r="H12" s="9"/>
      <c r="I12" s="9"/>
      <c r="J12" s="9"/>
      <c r="K12" s="9"/>
      <c r="L12" s="9"/>
      <c r="M12" s="9"/>
      <c r="N12" s="9"/>
      <c r="O12" s="9"/>
      <c r="P12" s="9"/>
      <c r="Q12" s="9"/>
      <c r="R12" s="9"/>
      <c r="S12" s="9"/>
      <c r="T12" s="175" t="str">
        <f t="shared" si="0"/>
        <v>CORRECTO</v>
      </c>
      <c r="U12" s="259">
        <v>300</v>
      </c>
      <c r="V12" s="175" t="str">
        <f>IF(X12="","",MID(W12,1,2))</f>
        <v>53</v>
      </c>
      <c r="W12" s="175" t="str">
        <f>IFERROR(VLOOKUP(X12,LISTAS!$C$2:$D$198,2,0),"")</f>
        <v>530221</v>
      </c>
      <c r="X12" s="9" t="s">
        <v>552</v>
      </c>
      <c r="Y12" s="9"/>
      <c r="Z12" s="9"/>
      <c r="AA12" s="9"/>
      <c r="AB12" s="9">
        <v>300</v>
      </c>
      <c r="AC12" s="9"/>
      <c r="AD12" s="9"/>
      <c r="AE12" s="9"/>
      <c r="AF12" s="9"/>
      <c r="AG12" s="9"/>
      <c r="AH12" s="9"/>
      <c r="AI12" s="9"/>
      <c r="AJ12" s="9"/>
      <c r="AK12" s="260">
        <f t="shared" si="2"/>
        <v>300</v>
      </c>
      <c r="AL12" s="175" t="str">
        <f t="shared" si="3"/>
        <v>CORRECTO</v>
      </c>
    </row>
    <row r="13" spans="1:38" ht="127.5" hidden="1" x14ac:dyDescent="0.25">
      <c r="A1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3" s="9" t="s">
        <v>829</v>
      </c>
      <c r="C13" s="175" t="str">
        <f>IF(B13&lt;&gt;0,LISTAS!$B$2,"")</f>
        <v>Fortalecimiento del deporte nacional.</v>
      </c>
      <c r="D13" s="175" t="str">
        <f>IF(E13=LISTAS!$H$2,LISTAS!$I$2,IF(E13=LISTAS!$H$3,LISTAS!$I$3,IF(E13=LISTAS!$H$4,LISTAS!$I$4,IF(E13=LISTAS!$H$5,LISTAS!$I$5,IF(E13=LISTAS!$H$6,LISTAS!$I$6,IF(E13=LISTAS!$H$7,LISTAS!$I$7,IF(E13=LISTAS!$H$8,LISTAS!$I$8,IF(E13=LISTAS!$H$9,LISTAS!$I$9,IF(E13=LISTAS!$H$10,LISTAS!$I$10,IF(E13=LISTAS!$H$14,LISTAS!$I$14,IF(E13=LISTAS!$H$11,LISTAS!$I$11,IF(E13=LISTAS!$H$12,LISTAS!$I$12,IF(E13=LISTAS!$H$13,LISTAS!$I$13,"")))))))))))))</f>
        <v>007</v>
      </c>
      <c r="E13" s="9" t="s">
        <v>292</v>
      </c>
      <c r="F13" s="9"/>
      <c r="G13" s="258"/>
      <c r="H13" s="9"/>
      <c r="I13" s="9"/>
      <c r="J13" s="9"/>
      <c r="K13" s="9"/>
      <c r="L13" s="9"/>
      <c r="M13" s="9"/>
      <c r="N13" s="9"/>
      <c r="O13" s="9"/>
      <c r="P13" s="9"/>
      <c r="Q13" s="9"/>
      <c r="R13" s="9"/>
      <c r="S13" s="9"/>
      <c r="T13" s="175" t="str">
        <f t="shared" si="0"/>
        <v>CORRECTO</v>
      </c>
      <c r="U13" s="259">
        <v>100</v>
      </c>
      <c r="V13" s="175" t="str">
        <f t="shared" si="1"/>
        <v>53</v>
      </c>
      <c r="W13" s="175" t="str">
        <f>IFERROR(VLOOKUP(X13,LISTAS!$C$2:$D$198,2,0),"")</f>
        <v>530204</v>
      </c>
      <c r="X13" s="9" t="s">
        <v>541</v>
      </c>
      <c r="Y13" s="9"/>
      <c r="Z13" s="9"/>
      <c r="AA13" s="9"/>
      <c r="AB13" s="9">
        <v>100</v>
      </c>
      <c r="AC13" s="9"/>
      <c r="AD13" s="9"/>
      <c r="AE13" s="9"/>
      <c r="AF13" s="9"/>
      <c r="AG13" s="9"/>
      <c r="AH13" s="9"/>
      <c r="AI13" s="9"/>
      <c r="AJ13" s="9"/>
      <c r="AK13" s="260">
        <f t="shared" si="2"/>
        <v>100</v>
      </c>
      <c r="AL13" s="175" t="str">
        <f t="shared" si="3"/>
        <v>CORRECTO</v>
      </c>
    </row>
    <row r="14" spans="1:38" ht="51" hidden="1" x14ac:dyDescent="0.25">
      <c r="A1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4" s="9" t="s">
        <v>830</v>
      </c>
      <c r="C14" s="175" t="str">
        <f>IF(B14&lt;&gt;0,LISTAS!$B$2,"")</f>
        <v>Fortalecimiento del deporte nacional.</v>
      </c>
      <c r="D14" s="175" t="str">
        <f>IF(E14=LISTAS!$H$2,LISTAS!$I$2,IF(E14=LISTAS!$H$3,LISTAS!$I$3,IF(E14=LISTAS!$H$4,LISTAS!$I$4,IF(E14=LISTAS!$H$5,LISTAS!$I$5,IF(E14=LISTAS!$H$6,LISTAS!$I$6,IF(E14=LISTAS!$H$7,LISTAS!$I$7,IF(E14=LISTAS!$H$8,LISTAS!$I$8,IF(E14=LISTAS!$H$9,LISTAS!$I$9,IF(E14=LISTAS!$H$10,LISTAS!$I$10,IF(E14=LISTAS!$H$14,LISTAS!$I$14,IF(E14=LISTAS!$H$11,LISTAS!$I$11,IF(E14=LISTAS!$H$12,LISTAS!$I$12,IF(E14=LISTAS!$H$13,LISTAS!$I$13,"")))))))))))))</f>
        <v>013</v>
      </c>
      <c r="E14" s="9" t="s">
        <v>295</v>
      </c>
      <c r="F14" s="9" t="s">
        <v>262</v>
      </c>
      <c r="G14" s="258">
        <v>40</v>
      </c>
      <c r="H14" s="9"/>
      <c r="I14" s="9"/>
      <c r="J14" s="9"/>
      <c r="K14" s="9">
        <v>40</v>
      </c>
      <c r="L14" s="9"/>
      <c r="M14" s="9"/>
      <c r="N14" s="9"/>
      <c r="O14" s="9"/>
      <c r="P14" s="9"/>
      <c r="Q14" s="9"/>
      <c r="R14" s="9"/>
      <c r="S14" s="9"/>
      <c r="T14" s="175" t="str">
        <f t="shared" si="0"/>
        <v>CORRECTO</v>
      </c>
      <c r="U14" s="259">
        <v>784</v>
      </c>
      <c r="V14" s="175" t="str">
        <f t="shared" si="1"/>
        <v>53</v>
      </c>
      <c r="W14" s="175" t="str">
        <f>IFERROR(VLOOKUP(X14,LISTAS!$C$2:$D$198,2,0),"")</f>
        <v>530827</v>
      </c>
      <c r="X14" s="9" t="s">
        <v>251</v>
      </c>
      <c r="Y14" s="9"/>
      <c r="Z14" s="9"/>
      <c r="AA14" s="9"/>
      <c r="AB14" s="9">
        <f>800-16</f>
        <v>784</v>
      </c>
      <c r="AC14" s="9"/>
      <c r="AD14" s="9"/>
      <c r="AE14" s="9"/>
      <c r="AF14" s="9"/>
      <c r="AG14" s="9"/>
      <c r="AH14" s="9"/>
      <c r="AI14" s="9"/>
      <c r="AJ14" s="9"/>
      <c r="AK14" s="260">
        <f t="shared" si="2"/>
        <v>784</v>
      </c>
      <c r="AL14" s="175" t="str">
        <f t="shared" si="3"/>
        <v>CORRECTO</v>
      </c>
    </row>
    <row r="15" spans="1:38" ht="76.5" hidden="1" x14ac:dyDescent="0.25">
      <c r="A1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5" s="9" t="s">
        <v>831</v>
      </c>
      <c r="C15" s="175" t="str">
        <f>IF(B15&lt;&gt;0,LISTAS!$B$2,"")</f>
        <v>Fortalecimiento del deporte nacional.</v>
      </c>
      <c r="D15" s="175" t="str">
        <f>IF(E15=LISTAS!$H$2,LISTAS!$I$2,IF(E15=LISTAS!$H$3,LISTAS!$I$3,IF(E15=LISTAS!$H$4,LISTAS!$I$4,IF(E15=LISTAS!$H$5,LISTAS!$I$5,IF(E15=LISTAS!$H$6,LISTAS!$I$6,IF(E15=LISTAS!$H$7,LISTAS!$I$7,IF(E15=LISTAS!$H$8,LISTAS!$I$8,IF(E15=LISTAS!$H$9,LISTAS!$I$9,IF(E15=LISTAS!$H$10,LISTAS!$I$10,IF(E15=LISTAS!$H$14,LISTAS!$I$14,IF(E15=LISTAS!$H$11,LISTAS!$I$11,IF(E15=LISTAS!$H$12,LISTAS!$I$12,IF(E15=LISTAS!$H$13,LISTAS!$I$13,"")))))))))))))</f>
        <v>005</v>
      </c>
      <c r="E15" s="9" t="s">
        <v>290</v>
      </c>
      <c r="F15" s="9" t="s">
        <v>257</v>
      </c>
      <c r="G15" s="258">
        <v>50</v>
      </c>
      <c r="H15" s="9"/>
      <c r="I15" s="9"/>
      <c r="J15" s="9"/>
      <c r="K15" s="9"/>
      <c r="L15" s="9">
        <v>50</v>
      </c>
      <c r="M15" s="9"/>
      <c r="N15" s="9"/>
      <c r="O15" s="9"/>
      <c r="P15" s="9"/>
      <c r="Q15" s="9"/>
      <c r="R15" s="9"/>
      <c r="S15" s="9"/>
      <c r="T15" s="175" t="str">
        <f t="shared" si="0"/>
        <v>CORRECTO</v>
      </c>
      <c r="U15" s="259">
        <v>3480.26</v>
      </c>
      <c r="V15" s="175" t="str">
        <f t="shared" si="1"/>
        <v>53</v>
      </c>
      <c r="W15" s="175">
        <f>IFERROR(VLOOKUP(X15,LISTAS!$C$2:$D$198,2,0),"")</f>
        <v>530850</v>
      </c>
      <c r="X15" s="9" t="s">
        <v>814</v>
      </c>
      <c r="Y15" s="9"/>
      <c r="Z15" s="9"/>
      <c r="AA15" s="9"/>
      <c r="AB15" s="9"/>
      <c r="AC15" s="9">
        <f>3500-19.74</f>
        <v>3480.26</v>
      </c>
      <c r="AD15" s="9"/>
      <c r="AE15" s="9"/>
      <c r="AF15" s="9"/>
      <c r="AG15" s="9"/>
      <c r="AH15" s="9"/>
      <c r="AI15" s="9"/>
      <c r="AJ15" s="9"/>
      <c r="AK15" s="260">
        <f t="shared" si="2"/>
        <v>3480.26</v>
      </c>
      <c r="AL15" s="175" t="str">
        <f t="shared" si="3"/>
        <v>CORRECTO</v>
      </c>
    </row>
    <row r="16" spans="1:38" ht="51" hidden="1" x14ac:dyDescent="0.25">
      <c r="A1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6" s="9" t="s">
        <v>832</v>
      </c>
      <c r="C16" s="175" t="str">
        <f>IF(B16&lt;&gt;0,LISTAS!$B$2,"")</f>
        <v>Fortalecimiento del deporte nacional.</v>
      </c>
      <c r="D16" s="175" t="str">
        <f>IF(E16=LISTAS!$H$2,LISTAS!$I$2,IF(E16=LISTAS!$H$3,LISTAS!$I$3,IF(E16=LISTAS!$H$4,LISTAS!$I$4,IF(E16=LISTAS!$H$5,LISTAS!$I$5,IF(E16=LISTAS!$H$6,LISTAS!$I$6,IF(E16=LISTAS!$H$7,LISTAS!$I$7,IF(E16=LISTAS!$H$8,LISTAS!$I$8,IF(E16=LISTAS!$H$9,LISTAS!$I$9,IF(E16=LISTAS!$H$10,LISTAS!$I$10,IF(E16=LISTAS!$H$14,LISTAS!$I$14,IF(E16=LISTAS!$H$11,LISTAS!$I$11,IF(E16=LISTAS!$H$12,LISTAS!$I$12,IF(E16=LISTAS!$H$13,LISTAS!$I$13,"")))))))))))))</f>
        <v>011</v>
      </c>
      <c r="E16" s="9" t="s">
        <v>297</v>
      </c>
      <c r="F16" s="9"/>
      <c r="G16" s="258"/>
      <c r="H16" s="9"/>
      <c r="I16" s="9"/>
      <c r="J16" s="9"/>
      <c r="K16" s="9"/>
      <c r="L16" s="9"/>
      <c r="M16" s="9"/>
      <c r="N16" s="9"/>
      <c r="O16" s="9"/>
      <c r="P16" s="9"/>
      <c r="Q16" s="9"/>
      <c r="R16" s="9"/>
      <c r="S16" s="9"/>
      <c r="T16" s="175" t="str">
        <f t="shared" si="0"/>
        <v>CORRECTO</v>
      </c>
      <c r="U16" s="259">
        <v>4919.16</v>
      </c>
      <c r="V16" s="175" t="str">
        <f t="shared" si="1"/>
        <v>53</v>
      </c>
      <c r="W16" s="175" t="str">
        <f>IFERROR(VLOOKUP(X16,LISTAS!$C$2:$D$198,2,0),"")</f>
        <v>530827</v>
      </c>
      <c r="X16" s="9" t="s">
        <v>251</v>
      </c>
      <c r="Y16" s="9"/>
      <c r="Z16" s="9"/>
      <c r="AA16" s="9"/>
      <c r="AB16" s="9"/>
      <c r="AC16" s="9"/>
      <c r="AD16" s="9">
        <f>5000-80.84</f>
        <v>4919.16</v>
      </c>
      <c r="AE16" s="9"/>
      <c r="AF16" s="9"/>
      <c r="AG16" s="9"/>
      <c r="AH16" s="9"/>
      <c r="AI16" s="9"/>
      <c r="AJ16" s="9"/>
      <c r="AK16" s="260">
        <f t="shared" si="2"/>
        <v>4919.16</v>
      </c>
      <c r="AL16" s="175" t="str">
        <f t="shared" si="3"/>
        <v>CORRECTO</v>
      </c>
    </row>
    <row r="17" spans="1:38" ht="51" hidden="1" x14ac:dyDescent="0.25">
      <c r="A1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7" s="9" t="s">
        <v>833</v>
      </c>
      <c r="C17" s="175" t="str">
        <f>IF(B17&lt;&gt;0,LISTAS!$B$2,"")</f>
        <v>Fortalecimiento del deporte nacional.</v>
      </c>
      <c r="D17" s="175" t="str">
        <f>IF(E17=LISTAS!$H$2,LISTAS!$I$2,IF(E17=LISTAS!$H$3,LISTAS!$I$3,IF(E17=LISTAS!$H$4,LISTAS!$I$4,IF(E17=LISTAS!$H$5,LISTAS!$I$5,IF(E17=LISTAS!$H$6,LISTAS!$I$6,IF(E17=LISTAS!$H$7,LISTAS!$I$7,IF(E17=LISTAS!$H$8,LISTAS!$I$8,IF(E17=LISTAS!$H$9,LISTAS!$I$9,IF(E17=LISTAS!$H$10,LISTAS!$I$10,IF(E17=LISTAS!$H$14,LISTAS!$I$14,IF(E17=LISTAS!$H$11,LISTAS!$I$11,IF(E17=LISTAS!$H$12,LISTAS!$I$12,IF(E17=LISTAS!$H$13,LISTAS!$I$13,"")))))))))))))</f>
        <v>011</v>
      </c>
      <c r="E17" s="9" t="s">
        <v>297</v>
      </c>
      <c r="F17" s="9"/>
      <c r="G17" s="258"/>
      <c r="H17" s="9"/>
      <c r="I17" s="9"/>
      <c r="J17" s="9"/>
      <c r="K17" s="9"/>
      <c r="L17" s="9"/>
      <c r="M17" s="9"/>
      <c r="N17" s="9"/>
      <c r="O17" s="9"/>
      <c r="P17" s="9"/>
      <c r="Q17" s="9"/>
      <c r="R17" s="9"/>
      <c r="S17" s="9"/>
      <c r="T17" s="175" t="str">
        <f t="shared" si="0"/>
        <v>CORRECTO</v>
      </c>
      <c r="U17" s="259">
        <v>1650</v>
      </c>
      <c r="V17" s="175" t="str">
        <f t="shared" si="1"/>
        <v>53</v>
      </c>
      <c r="W17" s="175" t="str">
        <f>IFERROR(VLOOKUP(X17,LISTAS!$C$2:$D$198,2,0),"")</f>
        <v>530801</v>
      </c>
      <c r="X17" s="9" t="s">
        <v>243</v>
      </c>
      <c r="Y17" s="9"/>
      <c r="Z17" s="9"/>
      <c r="AA17" s="9"/>
      <c r="AB17" s="9"/>
      <c r="AC17" s="9"/>
      <c r="AD17" s="9">
        <v>1650</v>
      </c>
      <c r="AE17" s="9"/>
      <c r="AF17" s="9"/>
      <c r="AG17" s="9"/>
      <c r="AH17" s="9"/>
      <c r="AI17" s="9"/>
      <c r="AJ17" s="9"/>
      <c r="AK17" s="260">
        <f t="shared" si="2"/>
        <v>1650</v>
      </c>
      <c r="AL17" s="175" t="str">
        <f t="shared" si="3"/>
        <v>CORRECTO</v>
      </c>
    </row>
    <row r="18" spans="1:38" ht="51" hidden="1" x14ac:dyDescent="0.25">
      <c r="A1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8" s="9" t="s">
        <v>833</v>
      </c>
      <c r="C18" s="175" t="str">
        <f>IF(B18&lt;&gt;0,LISTAS!$B$2,"")</f>
        <v>Fortalecimiento del deporte nacional.</v>
      </c>
      <c r="D18" s="175" t="str">
        <f>IF(E18=LISTAS!$H$2,LISTAS!$I$2,IF(E18=LISTAS!$H$3,LISTAS!$I$3,IF(E18=LISTAS!$H$4,LISTAS!$I$4,IF(E18=LISTAS!$H$5,LISTAS!$I$5,IF(E18=LISTAS!$H$6,LISTAS!$I$6,IF(E18=LISTAS!$H$7,LISTAS!$I$7,IF(E18=LISTAS!$H$8,LISTAS!$I$8,IF(E18=LISTAS!$H$9,LISTAS!$I$9,IF(E18=LISTAS!$H$10,LISTAS!$I$10,IF(E18=LISTAS!$H$14,LISTAS!$I$14,IF(E18=LISTAS!$H$11,LISTAS!$I$11,IF(E18=LISTAS!$H$12,LISTAS!$I$12,IF(E18=LISTAS!$H$13,LISTAS!$I$13,"")))))))))))))</f>
        <v>011</v>
      </c>
      <c r="E18" s="9" t="s">
        <v>297</v>
      </c>
      <c r="F18" s="9"/>
      <c r="G18" s="258"/>
      <c r="H18" s="9"/>
      <c r="I18" s="9"/>
      <c r="J18" s="9"/>
      <c r="K18" s="9"/>
      <c r="L18" s="9"/>
      <c r="M18" s="9"/>
      <c r="N18" s="9"/>
      <c r="O18" s="9"/>
      <c r="P18" s="9"/>
      <c r="Q18" s="9"/>
      <c r="R18" s="9"/>
      <c r="S18" s="9"/>
      <c r="T18" s="175" t="str">
        <f t="shared" si="0"/>
        <v>CORRECTO</v>
      </c>
      <c r="U18" s="259">
        <v>400</v>
      </c>
      <c r="V18" s="175" t="str">
        <f t="shared" si="1"/>
        <v>53</v>
      </c>
      <c r="W18" s="175" t="str">
        <f>IFERROR(VLOOKUP(X18,LISTAS!$C$2:$D$198,2,0),"")</f>
        <v>530221</v>
      </c>
      <c r="X18" s="9" t="s">
        <v>552</v>
      </c>
      <c r="Y18" s="9"/>
      <c r="Z18" s="9"/>
      <c r="AA18" s="9"/>
      <c r="AB18" s="9"/>
      <c r="AC18" s="9"/>
      <c r="AD18" s="9">
        <v>400</v>
      </c>
      <c r="AE18" s="9"/>
      <c r="AF18" s="9"/>
      <c r="AG18" s="9"/>
      <c r="AH18" s="9"/>
      <c r="AI18" s="9"/>
      <c r="AJ18" s="9"/>
      <c r="AK18" s="260">
        <f t="shared" si="2"/>
        <v>400</v>
      </c>
      <c r="AL18" s="175" t="str">
        <f t="shared" si="3"/>
        <v>CORRECTO</v>
      </c>
    </row>
    <row r="19" spans="1:38" ht="51" hidden="1" x14ac:dyDescent="0.25">
      <c r="A1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9" s="9" t="s">
        <v>833</v>
      </c>
      <c r="C19" s="175" t="str">
        <f>IF(B19&lt;&gt;0,LISTAS!$B$2,"")</f>
        <v>Fortalecimiento del deporte nacional.</v>
      </c>
      <c r="D19" s="175" t="str">
        <f>IF(E19=LISTAS!$H$2,LISTAS!$I$2,IF(E19=LISTAS!$H$3,LISTAS!$I$3,IF(E19=LISTAS!$H$4,LISTAS!$I$4,IF(E19=LISTAS!$H$5,LISTAS!$I$5,IF(E19=LISTAS!$H$6,LISTAS!$I$6,IF(E19=LISTAS!$H$7,LISTAS!$I$7,IF(E19=LISTAS!$H$8,LISTAS!$I$8,IF(E19=LISTAS!$H$9,LISTAS!$I$9,IF(E19=LISTAS!$H$10,LISTAS!$I$10,IF(E19=LISTAS!$H$14,LISTAS!$I$14,IF(E19=LISTAS!$H$11,LISTAS!$I$11,IF(E19=LISTAS!$H$12,LISTAS!$I$12,IF(E19=LISTAS!$H$13,LISTAS!$I$13,"")))))))))))))</f>
        <v>011</v>
      </c>
      <c r="E19" s="9" t="s">
        <v>297</v>
      </c>
      <c r="F19" s="9"/>
      <c r="G19" s="258"/>
      <c r="H19" s="9"/>
      <c r="I19" s="9"/>
      <c r="J19" s="9"/>
      <c r="K19" s="9"/>
      <c r="L19" s="9"/>
      <c r="M19" s="9"/>
      <c r="N19" s="9"/>
      <c r="O19" s="9"/>
      <c r="P19" s="9"/>
      <c r="Q19" s="9"/>
      <c r="R19" s="9"/>
      <c r="S19" s="9"/>
      <c r="T19" s="175" t="str">
        <f t="shared" si="0"/>
        <v>CORRECTO</v>
      </c>
      <c r="U19" s="259">
        <v>1500</v>
      </c>
      <c r="V19" s="175" t="str">
        <f t="shared" si="1"/>
        <v>53</v>
      </c>
      <c r="W19" s="175" t="str">
        <f>IFERROR(VLOOKUP(X19,LISTAS!$C$2:$D$198,2,0),"")</f>
        <v>530504</v>
      </c>
      <c r="X19" s="9" t="s">
        <v>608</v>
      </c>
      <c r="Y19" s="9"/>
      <c r="Z19" s="9"/>
      <c r="AA19" s="9"/>
      <c r="AB19" s="9"/>
      <c r="AC19" s="9"/>
      <c r="AD19" s="9">
        <v>1500</v>
      </c>
      <c r="AE19" s="9"/>
      <c r="AF19" s="9"/>
      <c r="AG19" s="9"/>
      <c r="AH19" s="9"/>
      <c r="AI19" s="9"/>
      <c r="AJ19" s="9"/>
      <c r="AK19" s="260">
        <f t="shared" si="2"/>
        <v>1500</v>
      </c>
      <c r="AL19" s="175" t="str">
        <f t="shared" si="3"/>
        <v>CORRECTO</v>
      </c>
    </row>
    <row r="20" spans="1:38" ht="51" hidden="1" x14ac:dyDescent="0.25">
      <c r="A2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0" s="9" t="s">
        <v>833</v>
      </c>
      <c r="C20" s="175" t="str">
        <f>IF(B20&lt;&gt;0,LISTAS!$B$2,"")</f>
        <v>Fortalecimiento del deporte nacional.</v>
      </c>
      <c r="D20" s="175" t="str">
        <f>IF(E20=LISTAS!$H$2,LISTAS!$I$2,IF(E20=LISTAS!$H$3,LISTAS!$I$3,IF(E20=LISTAS!$H$4,LISTAS!$I$4,IF(E20=LISTAS!$H$5,LISTAS!$I$5,IF(E20=LISTAS!$H$6,LISTAS!$I$6,IF(E20=LISTAS!$H$7,LISTAS!$I$7,IF(E20=LISTAS!$H$8,LISTAS!$I$8,IF(E20=LISTAS!$H$9,LISTAS!$I$9,IF(E20=LISTAS!$H$10,LISTAS!$I$10,IF(E20=LISTAS!$H$14,LISTAS!$I$14,IF(E20=LISTAS!$H$11,LISTAS!$I$11,IF(E20=LISTAS!$H$12,LISTAS!$I$12,IF(E20=LISTAS!$H$13,LISTAS!$I$13,"")))))))))))))</f>
        <v>011</v>
      </c>
      <c r="E20" s="9" t="s">
        <v>297</v>
      </c>
      <c r="F20" s="9"/>
      <c r="G20" s="258"/>
      <c r="H20" s="9"/>
      <c r="I20" s="9"/>
      <c r="J20" s="9"/>
      <c r="K20" s="9"/>
      <c r="L20" s="9"/>
      <c r="M20" s="9"/>
      <c r="N20" s="9"/>
      <c r="O20" s="9"/>
      <c r="P20" s="9"/>
      <c r="Q20" s="9"/>
      <c r="R20" s="9"/>
      <c r="S20" s="9"/>
      <c r="T20" s="175" t="str">
        <f t="shared" si="0"/>
        <v>CORRECTO</v>
      </c>
      <c r="U20" s="259">
        <v>500</v>
      </c>
      <c r="V20" s="175" t="str">
        <f t="shared" si="1"/>
        <v>53</v>
      </c>
      <c r="W20" s="175" t="str">
        <f>IFERROR(VLOOKUP(X20,LISTAS!$C$2:$D$198,2,0),"")</f>
        <v>530503</v>
      </c>
      <c r="X20" s="9" t="s">
        <v>607</v>
      </c>
      <c r="Y20" s="9"/>
      <c r="Z20" s="9"/>
      <c r="AA20" s="9"/>
      <c r="AB20" s="9"/>
      <c r="AC20" s="9"/>
      <c r="AD20" s="9">
        <v>500</v>
      </c>
      <c r="AE20" s="9"/>
      <c r="AF20" s="9"/>
      <c r="AG20" s="9"/>
      <c r="AH20" s="9"/>
      <c r="AI20" s="9"/>
      <c r="AJ20" s="9"/>
      <c r="AK20" s="260">
        <f t="shared" si="2"/>
        <v>500</v>
      </c>
      <c r="AL20" s="175" t="str">
        <f t="shared" si="3"/>
        <v>CORRECTO</v>
      </c>
    </row>
    <row r="21" spans="1:38" ht="51" hidden="1" x14ac:dyDescent="0.25">
      <c r="A2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1" s="9" t="s">
        <v>833</v>
      </c>
      <c r="C21" s="175" t="str">
        <f>IF(B21&lt;&gt;0,LISTAS!$B$2,"")</f>
        <v>Fortalecimiento del deporte nacional.</v>
      </c>
      <c r="D21" s="175" t="str">
        <f>IF(E21=LISTAS!$H$2,LISTAS!$I$2,IF(E21=LISTAS!$H$3,LISTAS!$I$3,IF(E21=LISTAS!$H$4,LISTAS!$I$4,IF(E21=LISTAS!$H$5,LISTAS!$I$5,IF(E21=LISTAS!$H$6,LISTAS!$I$6,IF(E21=LISTAS!$H$7,LISTAS!$I$7,IF(E21=LISTAS!$H$8,LISTAS!$I$8,IF(E21=LISTAS!$H$9,LISTAS!$I$9,IF(E21=LISTAS!$H$10,LISTAS!$I$10,IF(E21=LISTAS!$H$14,LISTAS!$I$14,IF(E21=LISTAS!$H$11,LISTAS!$I$11,IF(E21=LISTAS!$H$12,LISTAS!$I$12,IF(E21=LISTAS!$H$13,LISTAS!$I$13,"")))))))))))))</f>
        <v>011</v>
      </c>
      <c r="E21" s="9" t="s">
        <v>297</v>
      </c>
      <c r="F21" s="9"/>
      <c r="G21" s="258"/>
      <c r="H21" s="9"/>
      <c r="I21" s="9"/>
      <c r="J21" s="9"/>
      <c r="K21" s="9"/>
      <c r="L21" s="9"/>
      <c r="M21" s="9"/>
      <c r="N21" s="9"/>
      <c r="O21" s="9"/>
      <c r="P21" s="9"/>
      <c r="Q21" s="9"/>
      <c r="R21" s="9"/>
      <c r="S21" s="9"/>
      <c r="T21" s="175" t="str">
        <f t="shared" si="0"/>
        <v>CORRECTO</v>
      </c>
      <c r="U21" s="259">
        <v>3200</v>
      </c>
      <c r="V21" s="175" t="str">
        <f t="shared" si="1"/>
        <v/>
      </c>
      <c r="W21" s="175" t="str">
        <f>IFERROR(VLOOKUP(X21,LISTAS!$C$2:$D$198,2,0),"")</f>
        <v/>
      </c>
      <c r="X21" s="9" t="s">
        <v>828</v>
      </c>
      <c r="Y21" s="9"/>
      <c r="Z21" s="9"/>
      <c r="AA21" s="9"/>
      <c r="AB21" s="9"/>
      <c r="AC21" s="9"/>
      <c r="AD21" s="9">
        <v>3200</v>
      </c>
      <c r="AE21" s="9"/>
      <c r="AF21" s="9"/>
      <c r="AG21" s="9"/>
      <c r="AH21" s="9"/>
      <c r="AI21" s="9"/>
      <c r="AJ21" s="9"/>
      <c r="AK21" s="260">
        <f t="shared" si="2"/>
        <v>3200</v>
      </c>
      <c r="AL21" s="175" t="str">
        <f t="shared" si="3"/>
        <v>CORRECTO</v>
      </c>
    </row>
    <row r="22" spans="1:38" ht="127.5" hidden="1" x14ac:dyDescent="0.25">
      <c r="A2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2" s="9" t="s">
        <v>833</v>
      </c>
      <c r="C22" s="175" t="str">
        <f>IF(B22&lt;&gt;0,LISTAS!$B$2,"")</f>
        <v>Fortalecimiento del deporte nacional.</v>
      </c>
      <c r="D22" s="175" t="str">
        <f>IF(E22=LISTAS!$H$2,LISTAS!$I$2,IF(E22=LISTAS!$H$3,LISTAS!$I$3,IF(E22=LISTAS!$H$4,LISTAS!$I$4,IF(E22=LISTAS!$H$5,LISTAS!$I$5,IF(E22=LISTAS!$H$6,LISTAS!$I$6,IF(E22=LISTAS!$H$7,LISTAS!$I$7,IF(E22=LISTAS!$H$8,LISTAS!$I$8,IF(E22=LISTAS!$H$9,LISTAS!$I$9,IF(E22=LISTAS!$H$10,LISTAS!$I$10,IF(E22=LISTAS!$H$14,LISTAS!$I$14,IF(E22=LISTAS!$H$11,LISTAS!$I$11,IF(E22=LISTAS!$H$12,LISTAS!$I$12,IF(E22=LISTAS!$H$13,LISTAS!$I$13,"")))))))))))))</f>
        <v>011</v>
      </c>
      <c r="E22" s="9" t="s">
        <v>297</v>
      </c>
      <c r="F22" s="9"/>
      <c r="G22" s="258"/>
      <c r="H22" s="9"/>
      <c r="I22" s="9"/>
      <c r="J22" s="9"/>
      <c r="K22" s="9"/>
      <c r="L22" s="9"/>
      <c r="M22" s="9"/>
      <c r="N22" s="9"/>
      <c r="O22" s="9"/>
      <c r="P22" s="9"/>
      <c r="Q22" s="9"/>
      <c r="R22" s="9"/>
      <c r="S22" s="9"/>
      <c r="T22" s="175" t="str">
        <f t="shared" si="0"/>
        <v>CORRECTO</v>
      </c>
      <c r="U22" s="259">
        <v>300</v>
      </c>
      <c r="V22" s="175" t="str">
        <f t="shared" si="1"/>
        <v>53</v>
      </c>
      <c r="W22" s="175" t="str">
        <f>IFERROR(VLOOKUP(X22,LISTAS!$C$2:$D$198,2,0),"")</f>
        <v>530204</v>
      </c>
      <c r="X22" s="9" t="s">
        <v>541</v>
      </c>
      <c r="Y22" s="9"/>
      <c r="Z22" s="9"/>
      <c r="AA22" s="9"/>
      <c r="AB22" s="9"/>
      <c r="AC22" s="9"/>
      <c r="AD22" s="9">
        <v>300</v>
      </c>
      <c r="AE22" s="9"/>
      <c r="AF22" s="9"/>
      <c r="AG22" s="9"/>
      <c r="AH22" s="9"/>
      <c r="AI22" s="9"/>
      <c r="AJ22" s="9"/>
      <c r="AK22" s="260">
        <f t="shared" si="2"/>
        <v>300</v>
      </c>
      <c r="AL22" s="175" t="str">
        <f t="shared" si="3"/>
        <v>CORRECTO</v>
      </c>
    </row>
    <row r="23" spans="1:38" ht="51" hidden="1" x14ac:dyDescent="0.25">
      <c r="A2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3" s="9" t="s">
        <v>834</v>
      </c>
      <c r="C23" s="175" t="str">
        <f>IF(B23&lt;&gt;0,LISTAS!$B$2,"")</f>
        <v>Fortalecimiento del deporte nacional.</v>
      </c>
      <c r="D23" s="175" t="str">
        <f>IF(E23=LISTAS!$H$2,LISTAS!$I$2,IF(E23=LISTAS!$H$3,LISTAS!$I$3,IF(E23=LISTAS!$H$4,LISTAS!$I$4,IF(E23=LISTAS!$H$5,LISTAS!$I$5,IF(E23=LISTAS!$H$6,LISTAS!$I$6,IF(E23=LISTAS!$H$7,LISTAS!$I$7,IF(E23=LISTAS!$H$8,LISTAS!$I$8,IF(E23=LISTAS!$H$9,LISTAS!$I$9,IF(E23=LISTAS!$H$10,LISTAS!$I$10,IF(E23=LISTAS!$H$14,LISTAS!$I$14,IF(E23=LISTAS!$H$11,LISTAS!$I$11,IF(E23=LISTAS!$H$12,LISTAS!$I$12,IF(E23=LISTAS!$H$13,LISTAS!$I$13,"")))))))))))))</f>
        <v>010</v>
      </c>
      <c r="E23" s="9" t="s">
        <v>296</v>
      </c>
      <c r="F23" s="9" t="s">
        <v>265</v>
      </c>
      <c r="G23" s="258">
        <v>80</v>
      </c>
      <c r="H23" s="9"/>
      <c r="I23" s="9"/>
      <c r="J23" s="9"/>
      <c r="K23" s="9"/>
      <c r="L23" s="9"/>
      <c r="M23" s="9">
        <v>50</v>
      </c>
      <c r="N23" s="9">
        <v>30</v>
      </c>
      <c r="O23" s="9"/>
      <c r="P23" s="9"/>
      <c r="Q23" s="9"/>
      <c r="R23" s="9"/>
      <c r="S23" s="9"/>
      <c r="T23" s="175" t="str">
        <f t="shared" si="0"/>
        <v>CORRECTO</v>
      </c>
      <c r="U23" s="259">
        <v>1000</v>
      </c>
      <c r="V23" s="175" t="str">
        <f t="shared" si="1"/>
        <v>53</v>
      </c>
      <c r="W23" s="175" t="str">
        <f>IFERROR(VLOOKUP(X23,LISTAS!$C$2:$D$198,2,0),"")</f>
        <v>530827</v>
      </c>
      <c r="X23" s="9" t="s">
        <v>251</v>
      </c>
      <c r="Y23" s="9"/>
      <c r="Z23" s="9"/>
      <c r="AA23" s="9"/>
      <c r="AB23" s="9"/>
      <c r="AC23" s="9"/>
      <c r="AD23" s="9">
        <v>1000</v>
      </c>
      <c r="AE23" s="9"/>
      <c r="AF23" s="9"/>
      <c r="AG23" s="9"/>
      <c r="AH23" s="9"/>
      <c r="AI23" s="9"/>
      <c r="AJ23" s="9"/>
      <c r="AK23" s="260">
        <f t="shared" si="2"/>
        <v>1000</v>
      </c>
      <c r="AL23" s="175" t="str">
        <f t="shared" si="3"/>
        <v>CORRECTO</v>
      </c>
    </row>
    <row r="24" spans="1:38" ht="51" hidden="1" x14ac:dyDescent="0.25">
      <c r="A2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4" s="9" t="s">
        <v>834</v>
      </c>
      <c r="C24" s="175" t="str">
        <f>IF(B24&lt;&gt;0,LISTAS!$B$2,"")</f>
        <v>Fortalecimiento del deporte nacional.</v>
      </c>
      <c r="D24" s="175" t="str">
        <f>IF(E24=LISTAS!$H$2,LISTAS!$I$2,IF(E24=LISTAS!$H$3,LISTAS!$I$3,IF(E24=LISTAS!$H$4,LISTAS!$I$4,IF(E24=LISTAS!$H$5,LISTAS!$I$5,IF(E24=LISTAS!$H$6,LISTAS!$I$6,IF(E24=LISTAS!$H$7,LISTAS!$I$7,IF(E24=LISTAS!$H$8,LISTAS!$I$8,IF(E24=LISTAS!$H$9,LISTAS!$I$9,IF(E24=LISTAS!$H$10,LISTAS!$I$10,IF(E24=LISTAS!$H$14,LISTAS!$I$14,IF(E24=LISTAS!$H$11,LISTAS!$I$11,IF(E24=LISTAS!$H$12,LISTAS!$I$12,IF(E24=LISTAS!$H$13,LISTAS!$I$13,"")))))))))))))</f>
        <v>010</v>
      </c>
      <c r="E24" s="9" t="s">
        <v>296</v>
      </c>
      <c r="F24" s="9"/>
      <c r="G24" s="258"/>
      <c r="H24" s="9"/>
      <c r="I24" s="9"/>
      <c r="J24" s="9"/>
      <c r="K24" s="9"/>
      <c r="L24" s="9"/>
      <c r="M24" s="9"/>
      <c r="N24" s="9"/>
      <c r="O24" s="9"/>
      <c r="P24" s="9"/>
      <c r="Q24" s="9"/>
      <c r="R24" s="9"/>
      <c r="S24" s="9"/>
      <c r="T24" s="175" t="str">
        <f t="shared" si="0"/>
        <v>CORRECTO</v>
      </c>
      <c r="U24" s="259">
        <v>170</v>
      </c>
      <c r="V24" s="175" t="str">
        <f t="shared" si="1"/>
        <v>53</v>
      </c>
      <c r="W24" s="175" t="str">
        <f>IFERROR(VLOOKUP(X24,LISTAS!$C$2:$D$198,2,0),"")</f>
        <v>530801</v>
      </c>
      <c r="X24" s="9" t="s">
        <v>243</v>
      </c>
      <c r="Y24" s="9"/>
      <c r="Z24" s="9"/>
      <c r="AA24" s="9"/>
      <c r="AB24" s="9"/>
      <c r="AC24" s="9"/>
      <c r="AD24" s="9">
        <v>170</v>
      </c>
      <c r="AE24" s="9"/>
      <c r="AF24" s="9"/>
      <c r="AG24" s="9"/>
      <c r="AH24" s="9"/>
      <c r="AI24" s="9"/>
      <c r="AJ24" s="9"/>
      <c r="AK24" s="260">
        <f t="shared" si="2"/>
        <v>170</v>
      </c>
      <c r="AL24" s="175" t="str">
        <f t="shared" si="3"/>
        <v>CORRECTO</v>
      </c>
    </row>
    <row r="25" spans="1:38" ht="51" hidden="1" x14ac:dyDescent="0.25">
      <c r="A2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5" s="9" t="s">
        <v>835</v>
      </c>
      <c r="C25" s="175" t="str">
        <f>IF(B25&lt;&gt;0,LISTAS!$B$2,"")</f>
        <v>Fortalecimiento del deporte nacional.</v>
      </c>
      <c r="D25" s="175" t="str">
        <f>IF(E25=LISTAS!$H$2,LISTAS!$I$2,IF(E25=LISTAS!$H$3,LISTAS!$I$3,IF(E25=LISTAS!$H$4,LISTAS!$I$4,IF(E25=LISTAS!$H$5,LISTAS!$I$5,IF(E25=LISTAS!$H$6,LISTAS!$I$6,IF(E25=LISTAS!$H$7,LISTAS!$I$7,IF(E25=LISTAS!$H$8,LISTAS!$I$8,IF(E25=LISTAS!$H$9,LISTAS!$I$9,IF(E25=LISTAS!$H$10,LISTAS!$I$10,IF(E25=LISTAS!$H$14,LISTAS!$I$14,IF(E25=LISTAS!$H$11,LISTAS!$I$11,IF(E25=LISTAS!$H$12,LISTAS!$I$12,IF(E25=LISTAS!$H$13,LISTAS!$I$13,"")))))))))))))</f>
        <v>010</v>
      </c>
      <c r="E25" s="9" t="s">
        <v>296</v>
      </c>
      <c r="F25" s="9"/>
      <c r="G25" s="258"/>
      <c r="H25" s="9"/>
      <c r="I25" s="9"/>
      <c r="J25" s="9"/>
      <c r="K25" s="9"/>
      <c r="L25" s="9"/>
      <c r="M25" s="9"/>
      <c r="N25" s="9"/>
      <c r="O25" s="9"/>
      <c r="P25" s="9"/>
      <c r="Q25" s="9"/>
      <c r="R25" s="9"/>
      <c r="S25" s="9"/>
      <c r="T25" s="175" t="str">
        <f t="shared" si="0"/>
        <v>CORRECTO</v>
      </c>
      <c r="U25" s="259">
        <v>1200</v>
      </c>
      <c r="V25" s="175" t="str">
        <f t="shared" si="1"/>
        <v>53</v>
      </c>
      <c r="W25" s="175">
        <f>IFERROR(VLOOKUP(X25,LISTAS!$C$2:$D$198,2,0),"")</f>
        <v>530252</v>
      </c>
      <c r="X25" s="9" t="s">
        <v>813</v>
      </c>
      <c r="Y25" s="9"/>
      <c r="Z25" s="9"/>
      <c r="AA25" s="9"/>
      <c r="AB25" s="9"/>
      <c r="AC25" s="9"/>
      <c r="AD25" s="9"/>
      <c r="AE25" s="9">
        <v>1200</v>
      </c>
      <c r="AF25" s="9"/>
      <c r="AG25" s="9"/>
      <c r="AH25" s="9"/>
      <c r="AI25" s="9"/>
      <c r="AJ25" s="9"/>
      <c r="AK25" s="260">
        <f t="shared" si="2"/>
        <v>1200</v>
      </c>
      <c r="AL25" s="175" t="str">
        <f t="shared" si="3"/>
        <v>CORRECTO</v>
      </c>
    </row>
    <row r="26" spans="1:38" ht="51" hidden="1" x14ac:dyDescent="0.25">
      <c r="A2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6" s="9" t="s">
        <v>835</v>
      </c>
      <c r="C26" s="175" t="str">
        <f>IF(B26&lt;&gt;0,LISTAS!$B$2,"")</f>
        <v>Fortalecimiento del deporte nacional.</v>
      </c>
      <c r="D26" s="175" t="str">
        <f>IF(E26=LISTAS!$H$2,LISTAS!$I$2,IF(E26=LISTAS!$H$3,LISTAS!$I$3,IF(E26=LISTAS!$H$4,LISTAS!$I$4,IF(E26=LISTAS!$H$5,LISTAS!$I$5,IF(E26=LISTAS!$H$6,LISTAS!$I$6,IF(E26=LISTAS!$H$7,LISTAS!$I$7,IF(E26=LISTAS!$H$8,LISTAS!$I$8,IF(E26=LISTAS!$H$9,LISTAS!$I$9,IF(E26=LISTAS!$H$10,LISTAS!$I$10,IF(E26=LISTAS!$H$14,LISTAS!$I$14,IF(E26=LISTAS!$H$11,LISTAS!$I$11,IF(E26=LISTAS!$H$12,LISTAS!$I$12,IF(E26=LISTAS!$H$13,LISTAS!$I$13,"")))))))))))))</f>
        <v>010</v>
      </c>
      <c r="E26" s="9" t="s">
        <v>296</v>
      </c>
      <c r="F26" s="9"/>
      <c r="G26" s="258"/>
      <c r="H26" s="9"/>
      <c r="I26" s="9"/>
      <c r="J26" s="9"/>
      <c r="K26" s="9"/>
      <c r="L26" s="9"/>
      <c r="M26" s="9"/>
      <c r="N26" s="9"/>
      <c r="O26" s="9"/>
      <c r="P26" s="9"/>
      <c r="Q26" s="9"/>
      <c r="R26" s="9"/>
      <c r="S26" s="9"/>
      <c r="T26" s="175" t="str">
        <f t="shared" si="0"/>
        <v>CORRECTO</v>
      </c>
      <c r="U26" s="259">
        <v>600</v>
      </c>
      <c r="V26" s="175" t="str">
        <f t="shared" si="1"/>
        <v>53</v>
      </c>
      <c r="W26" s="175" t="str">
        <f>IFERROR(VLOOKUP(X26,LISTAS!$C$2:$D$198,2,0),"")</f>
        <v>530827</v>
      </c>
      <c r="X26" s="9" t="s">
        <v>251</v>
      </c>
      <c r="Y26" s="9"/>
      <c r="Z26" s="9"/>
      <c r="AA26" s="9"/>
      <c r="AB26" s="9"/>
      <c r="AC26" s="9"/>
      <c r="AD26" s="9"/>
      <c r="AE26" s="9">
        <v>600</v>
      </c>
      <c r="AF26" s="9"/>
      <c r="AG26" s="9"/>
      <c r="AH26" s="9"/>
      <c r="AI26" s="9"/>
      <c r="AJ26" s="9"/>
      <c r="AK26" s="260">
        <f t="shared" si="2"/>
        <v>600</v>
      </c>
      <c r="AL26" s="175" t="str">
        <f t="shared" si="3"/>
        <v>CORRECTO</v>
      </c>
    </row>
    <row r="27" spans="1:38" ht="51" hidden="1" x14ac:dyDescent="0.25">
      <c r="A2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7" s="9" t="s">
        <v>835</v>
      </c>
      <c r="C27" s="175" t="str">
        <f>IF(B27&lt;&gt;0,LISTAS!$B$2,"")</f>
        <v>Fortalecimiento del deporte nacional.</v>
      </c>
      <c r="D27" s="175" t="str">
        <f>IF(E27=LISTAS!$H$2,LISTAS!$I$2,IF(E27=LISTAS!$H$3,LISTAS!$I$3,IF(E27=LISTAS!$H$4,LISTAS!$I$4,IF(E27=LISTAS!$H$5,LISTAS!$I$5,IF(E27=LISTAS!$H$6,LISTAS!$I$6,IF(E27=LISTAS!$H$7,LISTAS!$I$7,IF(E27=LISTAS!$H$8,LISTAS!$I$8,IF(E27=LISTAS!$H$9,LISTAS!$I$9,IF(E27=LISTAS!$H$10,LISTAS!$I$10,IF(E27=LISTAS!$H$14,LISTAS!$I$14,IF(E27=LISTAS!$H$11,LISTAS!$I$11,IF(E27=LISTAS!$H$12,LISTAS!$I$12,IF(E27=LISTAS!$H$13,LISTAS!$I$13,"")))))))))))))</f>
        <v>010</v>
      </c>
      <c r="E27" s="9" t="s">
        <v>296</v>
      </c>
      <c r="F27" s="9"/>
      <c r="G27" s="258"/>
      <c r="H27" s="9"/>
      <c r="I27" s="9"/>
      <c r="J27" s="9"/>
      <c r="K27" s="9"/>
      <c r="L27" s="9"/>
      <c r="M27" s="9"/>
      <c r="N27" s="9"/>
      <c r="O27" s="9"/>
      <c r="P27" s="9"/>
      <c r="Q27" s="9"/>
      <c r="R27" s="9"/>
      <c r="S27" s="9"/>
      <c r="T27" s="175" t="str">
        <f t="shared" si="0"/>
        <v>CORRECTO</v>
      </c>
      <c r="U27" s="259">
        <v>967.06</v>
      </c>
      <c r="V27" s="175" t="str">
        <f t="shared" si="1"/>
        <v>53</v>
      </c>
      <c r="W27" s="175" t="str">
        <f>IFERROR(VLOOKUP(X27,LISTAS!$C$2:$D$198,2,0),"")</f>
        <v>530801</v>
      </c>
      <c r="X27" s="9" t="s">
        <v>243</v>
      </c>
      <c r="Y27" s="9"/>
      <c r="Z27" s="9"/>
      <c r="AA27" s="9"/>
      <c r="AB27" s="9"/>
      <c r="AC27" s="9"/>
      <c r="AD27" s="9"/>
      <c r="AE27" s="9">
        <f>1000-32.94</f>
        <v>967.06</v>
      </c>
      <c r="AF27" s="9"/>
      <c r="AG27" s="9"/>
      <c r="AH27" s="9"/>
      <c r="AI27" s="9"/>
      <c r="AJ27" s="9"/>
      <c r="AK27" s="260">
        <f t="shared" si="2"/>
        <v>967.06</v>
      </c>
      <c r="AL27" s="175" t="str">
        <f t="shared" si="3"/>
        <v>CORRECTO</v>
      </c>
    </row>
    <row r="28" spans="1:38" ht="51" hidden="1" x14ac:dyDescent="0.25">
      <c r="A2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8" s="9" t="s">
        <v>836</v>
      </c>
      <c r="C28" s="175" t="str">
        <f>IF(B28&lt;&gt;0,LISTAS!$B$2,"")</f>
        <v>Fortalecimiento del deporte nacional.</v>
      </c>
      <c r="D28" s="175" t="str">
        <f>IF(E28=LISTAS!$H$2,LISTAS!$I$2,IF(E28=LISTAS!$H$3,LISTAS!$I$3,IF(E28=LISTAS!$H$4,LISTAS!$I$4,IF(E28=LISTAS!$H$5,LISTAS!$I$5,IF(E28=LISTAS!$H$6,LISTAS!$I$6,IF(E28=LISTAS!$H$7,LISTAS!$I$7,IF(E28=LISTAS!$H$8,LISTAS!$I$8,IF(E28=LISTAS!$H$9,LISTAS!$I$9,IF(E28=LISTAS!$H$10,LISTAS!$I$10,IF(E28=LISTAS!$H$14,LISTAS!$I$14,IF(E28=LISTAS!$H$11,LISTAS!$I$11,IF(E28=LISTAS!$H$12,LISTAS!$I$12,IF(E28=LISTAS!$H$13,LISTAS!$I$13,"")))))))))))))</f>
        <v>011</v>
      </c>
      <c r="E28" s="9" t="s">
        <v>297</v>
      </c>
      <c r="F28" s="9"/>
      <c r="G28" s="258"/>
      <c r="H28" s="9"/>
      <c r="I28" s="9"/>
      <c r="J28" s="9"/>
      <c r="K28" s="9"/>
      <c r="L28" s="9"/>
      <c r="M28" s="9"/>
      <c r="N28" s="9"/>
      <c r="O28" s="9"/>
      <c r="P28" s="9"/>
      <c r="Q28" s="9"/>
      <c r="R28" s="9"/>
      <c r="S28" s="9"/>
      <c r="T28" s="175" t="str">
        <f t="shared" si="0"/>
        <v>CORRECTO</v>
      </c>
      <c r="U28" s="259">
        <v>1440</v>
      </c>
      <c r="V28" s="175" t="str">
        <f t="shared" si="1"/>
        <v/>
      </c>
      <c r="W28" s="175" t="str">
        <f>IFERROR(VLOOKUP(X28,LISTAS!$C$2:$D$198,2,0),"")</f>
        <v/>
      </c>
      <c r="X28" s="9" t="s">
        <v>48</v>
      </c>
      <c r="Y28" s="9"/>
      <c r="Z28" s="9"/>
      <c r="AA28" s="9"/>
      <c r="AB28" s="9"/>
      <c r="AC28" s="9"/>
      <c r="AD28" s="9"/>
      <c r="AE28" s="9">
        <v>1440</v>
      </c>
      <c r="AF28" s="9"/>
      <c r="AG28" s="9"/>
      <c r="AH28" s="9"/>
      <c r="AI28" s="9"/>
      <c r="AJ28" s="9"/>
      <c r="AK28" s="260">
        <f t="shared" si="2"/>
        <v>1440</v>
      </c>
      <c r="AL28" s="175" t="str">
        <f t="shared" si="3"/>
        <v>CORRECTO</v>
      </c>
    </row>
    <row r="29" spans="1:38" ht="51" hidden="1" x14ac:dyDescent="0.25">
      <c r="A2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9" s="9" t="s">
        <v>836</v>
      </c>
      <c r="C29" s="175" t="str">
        <f>IF(B29&lt;&gt;0,LISTAS!$B$2,"")</f>
        <v>Fortalecimiento del deporte nacional.</v>
      </c>
      <c r="D29" s="175" t="str">
        <f>IF(E29=LISTAS!$H$2,LISTAS!$I$2,IF(E29=LISTAS!$H$3,LISTAS!$I$3,IF(E29=LISTAS!$H$4,LISTAS!$I$4,IF(E29=LISTAS!$H$5,LISTAS!$I$5,IF(E29=LISTAS!$H$6,LISTAS!$I$6,IF(E29=LISTAS!$H$7,LISTAS!$I$7,IF(E29=LISTAS!$H$8,LISTAS!$I$8,IF(E29=LISTAS!$H$9,LISTAS!$I$9,IF(E29=LISTAS!$H$10,LISTAS!$I$10,IF(E29=LISTAS!$H$14,LISTAS!$I$14,IF(E29=LISTAS!$H$11,LISTAS!$I$11,IF(E29=LISTAS!$H$12,LISTAS!$I$12,IF(E29=LISTAS!$H$13,LISTAS!$I$13,"")))))))))))))</f>
        <v>011</v>
      </c>
      <c r="E29" s="9" t="s">
        <v>297</v>
      </c>
      <c r="F29" s="9"/>
      <c r="G29" s="258"/>
      <c r="H29" s="9"/>
      <c r="I29" s="9"/>
      <c r="J29" s="9"/>
      <c r="K29" s="9"/>
      <c r="L29" s="9"/>
      <c r="M29" s="9"/>
      <c r="N29" s="9"/>
      <c r="O29" s="9"/>
      <c r="P29" s="9"/>
      <c r="Q29" s="9"/>
      <c r="R29" s="9"/>
      <c r="S29" s="9"/>
      <c r="T29" s="175" t="str">
        <f t="shared" si="0"/>
        <v>CORRECTO</v>
      </c>
      <c r="U29" s="259">
        <v>100</v>
      </c>
      <c r="V29" s="175" t="str">
        <f t="shared" si="1"/>
        <v>53</v>
      </c>
      <c r="W29" s="175">
        <f>IFERROR(VLOOKUP(X29,LISTAS!$C$2:$D$198,2,0),"")</f>
        <v>530252</v>
      </c>
      <c r="X29" s="9" t="s">
        <v>813</v>
      </c>
      <c r="Y29" s="9"/>
      <c r="Z29" s="9"/>
      <c r="AA29" s="9"/>
      <c r="AB29" s="9"/>
      <c r="AC29" s="9"/>
      <c r="AD29" s="9"/>
      <c r="AE29" s="9">
        <v>100</v>
      </c>
      <c r="AF29" s="9"/>
      <c r="AG29" s="9"/>
      <c r="AH29" s="9"/>
      <c r="AI29" s="9"/>
      <c r="AJ29" s="9"/>
      <c r="AK29" s="260">
        <f t="shared" si="2"/>
        <v>100</v>
      </c>
      <c r="AL29" s="175" t="str">
        <f t="shared" si="3"/>
        <v>CORRECTO</v>
      </c>
    </row>
    <row r="30" spans="1:38" ht="102" hidden="1" x14ac:dyDescent="0.25">
      <c r="A3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0" s="9" t="s">
        <v>837</v>
      </c>
      <c r="C30" s="175" t="str">
        <f>IF(B30&lt;&gt;0,LISTAS!$B$2,"")</f>
        <v>Fortalecimiento del deporte nacional.</v>
      </c>
      <c r="D30" s="175" t="str">
        <f>IF(E30=LISTAS!$H$2,LISTAS!$I$2,IF(E30=LISTAS!$H$3,LISTAS!$I$3,IF(E30=LISTAS!$H$4,LISTAS!$I$4,IF(E30=LISTAS!$H$5,LISTAS!$I$5,IF(E30=LISTAS!$H$6,LISTAS!$I$6,IF(E30=LISTAS!$H$7,LISTAS!$I$7,IF(E30=LISTAS!$H$8,LISTAS!$I$8,IF(E30=LISTAS!$H$9,LISTAS!$I$9,IF(E30=LISTAS!$H$10,LISTAS!$I$10,IF(E30=LISTAS!$H$14,LISTAS!$I$14,IF(E30=LISTAS!$H$11,LISTAS!$I$11,IF(E30=LISTAS!$H$12,LISTAS!$I$12,IF(E30=LISTAS!$H$13,LISTAS!$I$13,"")))))))))))))</f>
        <v>008</v>
      </c>
      <c r="E30" s="9" t="s">
        <v>293</v>
      </c>
      <c r="F30" s="9" t="s">
        <v>260</v>
      </c>
      <c r="G30" s="258">
        <v>200</v>
      </c>
      <c r="H30" s="9"/>
      <c r="I30" s="9"/>
      <c r="J30" s="9"/>
      <c r="K30" s="9"/>
      <c r="L30" s="9"/>
      <c r="M30" s="9"/>
      <c r="N30" s="9">
        <v>50</v>
      </c>
      <c r="O30" s="9">
        <v>50</v>
      </c>
      <c r="P30" s="9">
        <v>50</v>
      </c>
      <c r="Q30" s="9">
        <v>50</v>
      </c>
      <c r="R30" s="9"/>
      <c r="S30" s="9"/>
      <c r="T30" s="175" t="str">
        <f t="shared" si="0"/>
        <v>CORRECTO</v>
      </c>
      <c r="U30" s="259">
        <v>2400</v>
      </c>
      <c r="V30" s="175" t="str">
        <f t="shared" si="1"/>
        <v>53</v>
      </c>
      <c r="W30" s="175" t="str">
        <f>IFERROR(VLOOKUP(X30,LISTAS!$C$2:$D$198,2,0),"")</f>
        <v>530221</v>
      </c>
      <c r="X30" s="9" t="s">
        <v>552</v>
      </c>
      <c r="Y30" s="9"/>
      <c r="Z30" s="9"/>
      <c r="AA30" s="9"/>
      <c r="AB30" s="9"/>
      <c r="AC30" s="9"/>
      <c r="AD30" s="9"/>
      <c r="AE30" s="9">
        <v>600</v>
      </c>
      <c r="AF30" s="9">
        <v>600</v>
      </c>
      <c r="AG30" s="9">
        <v>600</v>
      </c>
      <c r="AH30" s="9">
        <v>600</v>
      </c>
      <c r="AI30" s="9"/>
      <c r="AJ30" s="9"/>
      <c r="AK30" s="260">
        <f t="shared" si="2"/>
        <v>2400</v>
      </c>
      <c r="AL30" s="175" t="str">
        <f t="shared" si="3"/>
        <v>CORRECTO</v>
      </c>
    </row>
    <row r="31" spans="1:38" ht="51" hidden="1" x14ac:dyDescent="0.25">
      <c r="A3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1" s="9" t="s">
        <v>841</v>
      </c>
      <c r="C31" s="175" t="str">
        <f>IF(B31&lt;&gt;0,LISTAS!$B$2,"")</f>
        <v>Fortalecimiento del deporte nacional.</v>
      </c>
      <c r="D31" s="175" t="str">
        <f>IF(E31=LISTAS!$H$2,LISTAS!$I$2,IF(E31=LISTAS!$H$3,LISTAS!$I$3,IF(E31=LISTAS!$H$4,LISTAS!$I$4,IF(E31=LISTAS!$H$5,LISTAS!$I$5,IF(E31=LISTAS!$H$6,LISTAS!$I$6,IF(E31=LISTAS!$H$7,LISTAS!$I$7,IF(E31=LISTAS!$H$8,LISTAS!$I$8,IF(E31=LISTAS!$H$9,LISTAS!$I$9,IF(E31=LISTAS!$H$10,LISTAS!$I$10,IF(E31=LISTAS!$H$14,LISTAS!$I$14,IF(E31=LISTAS!$H$11,LISTAS!$I$11,IF(E31=LISTAS!$H$12,LISTAS!$I$12,IF(E31=LISTAS!$H$13,LISTAS!$I$13,"")))))))))))))</f>
        <v>001</v>
      </c>
      <c r="E31" s="9" t="s">
        <v>315</v>
      </c>
      <c r="F31" s="9" t="s">
        <v>254</v>
      </c>
      <c r="G31" s="258">
        <v>100</v>
      </c>
      <c r="H31" s="9">
        <v>4.6746625120064937</v>
      </c>
      <c r="I31" s="9">
        <v>6.1395553209702705</v>
      </c>
      <c r="J31" s="9">
        <v>24.782610443004483</v>
      </c>
      <c r="K31" s="9">
        <v>9.5777330934490408</v>
      </c>
      <c r="L31" s="9">
        <v>6.2787435814653207</v>
      </c>
      <c r="M31" s="9">
        <v>7.0972616484766311</v>
      </c>
      <c r="N31" s="9">
        <v>6.4557095988993538</v>
      </c>
      <c r="O31" s="9">
        <v>10.437645936680727</v>
      </c>
      <c r="P31" s="9">
        <v>6.014299282892436</v>
      </c>
      <c r="Q31" s="9">
        <v>6.014299282892436</v>
      </c>
      <c r="R31" s="9">
        <v>6.5131800163703613</v>
      </c>
      <c r="S31" s="9">
        <v>6.014299282892436</v>
      </c>
      <c r="T31" s="175" t="str">
        <f t="shared" si="0"/>
        <v>CORRECTO</v>
      </c>
      <c r="U31" s="259">
        <v>650</v>
      </c>
      <c r="V31" s="175" t="str">
        <f t="shared" si="1"/>
        <v>53</v>
      </c>
      <c r="W31" s="175" t="str">
        <f>IFERROR(VLOOKUP(X31,LISTAS!$C$2:$D$198,2,0),"")</f>
        <v>530704</v>
      </c>
      <c r="X31" s="9" t="s">
        <v>45</v>
      </c>
      <c r="Y31" s="9"/>
      <c r="Z31" s="9"/>
      <c r="AA31" s="9">
        <v>400</v>
      </c>
      <c r="AB31" s="9">
        <v>250</v>
      </c>
      <c r="AC31" s="9"/>
      <c r="AD31" s="9"/>
      <c r="AE31" s="9"/>
      <c r="AF31" s="9"/>
      <c r="AG31" s="9"/>
      <c r="AH31" s="9"/>
      <c r="AI31" s="9"/>
      <c r="AJ31" s="9"/>
      <c r="AK31" s="260">
        <f t="shared" si="2"/>
        <v>650</v>
      </c>
      <c r="AL31" s="175" t="str">
        <f t="shared" si="3"/>
        <v>CORRECTO</v>
      </c>
    </row>
    <row r="32" spans="1:38" ht="51" hidden="1" x14ac:dyDescent="0.25">
      <c r="A3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2" s="9" t="s">
        <v>842</v>
      </c>
      <c r="C32" s="175" t="str">
        <f>IF(B32&lt;&gt;0,LISTAS!$B$2,"")</f>
        <v>Fortalecimiento del deporte nacional.</v>
      </c>
      <c r="D32" s="175" t="str">
        <f>IF(E32=LISTAS!$H$2,LISTAS!$I$2,IF(E32=LISTAS!$H$3,LISTAS!$I$3,IF(E32=LISTAS!$H$4,LISTAS!$I$4,IF(E32=LISTAS!$H$5,LISTAS!$I$5,IF(E32=LISTAS!$H$6,LISTAS!$I$6,IF(E32=LISTAS!$H$7,LISTAS!$I$7,IF(E32=LISTAS!$H$8,LISTAS!$I$8,IF(E32=LISTAS!$H$9,LISTAS!$I$9,IF(E32=LISTAS!$H$10,LISTAS!$I$10,IF(E32=LISTAS!$H$14,LISTAS!$I$14,IF(E32=LISTAS!$H$11,LISTAS!$I$11,IF(E32=LISTAS!$H$12,LISTAS!$I$12,IF(E32=LISTAS!$H$13,LISTAS!$I$13,"")))))))))))))</f>
        <v>011</v>
      </c>
      <c r="E32" s="9" t="s">
        <v>297</v>
      </c>
      <c r="F32" s="9"/>
      <c r="G32" s="258"/>
      <c r="H32" s="9"/>
      <c r="I32" s="9"/>
      <c r="J32" s="9"/>
      <c r="K32" s="9"/>
      <c r="L32" s="9"/>
      <c r="M32" s="9"/>
      <c r="N32" s="9"/>
      <c r="O32" s="9"/>
      <c r="P32" s="9"/>
      <c r="Q32" s="9"/>
      <c r="R32" s="9"/>
      <c r="S32" s="9"/>
      <c r="T32" s="175" t="str">
        <f t="shared" si="0"/>
        <v>CORRECTO</v>
      </c>
      <c r="U32" s="259">
        <v>600</v>
      </c>
      <c r="V32" s="175" t="str">
        <f t="shared" si="1"/>
        <v>53</v>
      </c>
      <c r="W32" s="175">
        <f>IFERROR(VLOOKUP(X32,LISTAS!$C$2:$D$198,2,0),"")</f>
        <v>530851</v>
      </c>
      <c r="X32" s="9" t="s">
        <v>815</v>
      </c>
      <c r="Y32" s="9"/>
      <c r="Z32" s="9"/>
      <c r="AA32" s="9"/>
      <c r="AB32" s="9"/>
      <c r="AC32" s="9"/>
      <c r="AD32" s="9"/>
      <c r="AE32" s="9"/>
      <c r="AF32" s="9"/>
      <c r="AG32" s="9"/>
      <c r="AH32" s="9"/>
      <c r="AI32" s="9">
        <v>600</v>
      </c>
      <c r="AJ32" s="9"/>
      <c r="AK32" s="260">
        <f t="shared" si="2"/>
        <v>600</v>
      </c>
      <c r="AL32" s="175" t="str">
        <f t="shared" si="3"/>
        <v>CORRECTO</v>
      </c>
    </row>
    <row r="33" spans="1:38" ht="51" hidden="1" x14ac:dyDescent="0.25">
      <c r="A3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3" s="9" t="s">
        <v>842</v>
      </c>
      <c r="C33" s="175" t="str">
        <f>IF(B33&lt;&gt;0,LISTAS!$B$2,"")</f>
        <v>Fortalecimiento del deporte nacional.</v>
      </c>
      <c r="D33" s="175" t="str">
        <f>IF(E33=LISTAS!$H$2,LISTAS!$I$2,IF(E33=LISTAS!$H$3,LISTAS!$I$3,IF(E33=LISTAS!$H$4,LISTAS!$I$4,IF(E33=LISTAS!$H$5,LISTAS!$I$5,IF(E33=LISTAS!$H$6,LISTAS!$I$6,IF(E33=LISTAS!$H$7,LISTAS!$I$7,IF(E33=LISTAS!$H$8,LISTAS!$I$8,IF(E33=LISTAS!$H$9,LISTAS!$I$9,IF(E33=LISTAS!$H$10,LISTAS!$I$10,IF(E33=LISTAS!$H$14,LISTAS!$I$14,IF(E33=LISTAS!$H$11,LISTAS!$I$11,IF(E33=LISTAS!$H$12,LISTAS!$I$12,IF(E33=LISTAS!$H$13,LISTAS!$I$13,"")))))))))))))</f>
        <v>011</v>
      </c>
      <c r="E33" s="9" t="s">
        <v>297</v>
      </c>
      <c r="F33" s="9"/>
      <c r="G33" s="258"/>
      <c r="H33" s="9"/>
      <c r="I33" s="9"/>
      <c r="J33" s="9"/>
      <c r="K33" s="9"/>
      <c r="L33" s="9"/>
      <c r="M33" s="9"/>
      <c r="N33" s="9"/>
      <c r="O33" s="9"/>
      <c r="P33" s="9"/>
      <c r="Q33" s="9"/>
      <c r="R33" s="9"/>
      <c r="S33" s="9"/>
      <c r="T33" s="175" t="str">
        <f t="shared" si="0"/>
        <v>CORRECTO</v>
      </c>
      <c r="U33" s="259">
        <v>4962.76</v>
      </c>
      <c r="V33" s="175" t="str">
        <f t="shared" si="1"/>
        <v>53</v>
      </c>
      <c r="W33" s="175" t="str">
        <f>IFERROR(VLOOKUP(X33,LISTAS!$C$2:$D$198,2,0),"")</f>
        <v>530827</v>
      </c>
      <c r="X33" s="9" t="s">
        <v>251</v>
      </c>
      <c r="Y33" s="9"/>
      <c r="Z33" s="9"/>
      <c r="AA33" s="9"/>
      <c r="AB33" s="9"/>
      <c r="AC33" s="9"/>
      <c r="AD33" s="9"/>
      <c r="AE33" s="9"/>
      <c r="AF33" s="9"/>
      <c r="AG33" s="9"/>
      <c r="AH33" s="9"/>
      <c r="AI33" s="9">
        <f>5000-37.24</f>
        <v>4962.76</v>
      </c>
      <c r="AJ33" s="9"/>
      <c r="AK33" s="260">
        <f t="shared" si="2"/>
        <v>4962.76</v>
      </c>
      <c r="AL33" s="175" t="str">
        <f t="shared" si="3"/>
        <v>CORRECTO</v>
      </c>
    </row>
    <row r="34" spans="1:38" ht="51" hidden="1" x14ac:dyDescent="0.25">
      <c r="A3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4" s="9" t="s">
        <v>842</v>
      </c>
      <c r="C34" s="175" t="str">
        <f>IF(B34&lt;&gt;0,LISTAS!$B$2,"")</f>
        <v>Fortalecimiento del deporte nacional.</v>
      </c>
      <c r="D34" s="175" t="str">
        <f>IF(E34=LISTAS!$H$2,LISTAS!$I$2,IF(E34=LISTAS!$H$3,LISTAS!$I$3,IF(E34=LISTAS!$H$4,LISTAS!$I$4,IF(E34=LISTAS!$H$5,LISTAS!$I$5,IF(E34=LISTAS!$H$6,LISTAS!$I$6,IF(E34=LISTAS!$H$7,LISTAS!$I$7,IF(E34=LISTAS!$H$8,LISTAS!$I$8,IF(E34=LISTAS!$H$9,LISTAS!$I$9,IF(E34=LISTAS!$H$10,LISTAS!$I$10,IF(E34=LISTAS!$H$14,LISTAS!$I$14,IF(E34=LISTAS!$H$11,LISTAS!$I$11,IF(E34=LISTAS!$H$12,LISTAS!$I$12,IF(E34=LISTAS!$H$13,LISTAS!$I$13,"")))))))))))))</f>
        <v>011</v>
      </c>
      <c r="E34" s="9" t="s">
        <v>297</v>
      </c>
      <c r="F34" s="9"/>
      <c r="G34" s="258"/>
      <c r="H34" s="9"/>
      <c r="I34" s="9"/>
      <c r="J34" s="9"/>
      <c r="K34" s="9"/>
      <c r="L34" s="9"/>
      <c r="M34" s="9"/>
      <c r="N34" s="9"/>
      <c r="O34" s="9"/>
      <c r="P34" s="9"/>
      <c r="Q34" s="9"/>
      <c r="R34" s="9"/>
      <c r="S34" s="9"/>
      <c r="T34" s="175" t="str">
        <f t="shared" si="0"/>
        <v>CORRECTO</v>
      </c>
      <c r="U34" s="259">
        <v>1400</v>
      </c>
      <c r="V34" s="175" t="str">
        <f t="shared" si="1"/>
        <v>53</v>
      </c>
      <c r="W34" s="175">
        <f>IFERROR(VLOOKUP(X34,LISTAS!$C$2:$D$198,2,0),"")</f>
        <v>530252</v>
      </c>
      <c r="X34" s="9" t="s">
        <v>813</v>
      </c>
      <c r="Y34" s="9"/>
      <c r="Z34" s="9"/>
      <c r="AA34" s="9"/>
      <c r="AB34" s="9"/>
      <c r="AC34" s="9"/>
      <c r="AD34" s="9"/>
      <c r="AE34" s="9"/>
      <c r="AF34" s="9"/>
      <c r="AG34" s="9"/>
      <c r="AH34" s="9"/>
      <c r="AI34" s="9">
        <v>1400</v>
      </c>
      <c r="AJ34" s="9"/>
      <c r="AK34" s="260">
        <f t="shared" si="2"/>
        <v>1400</v>
      </c>
      <c r="AL34" s="175" t="str">
        <f t="shared" si="3"/>
        <v>CORRECTO</v>
      </c>
    </row>
    <row r="35" spans="1:38" ht="51" hidden="1" x14ac:dyDescent="0.25">
      <c r="A3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5" s="9" t="s">
        <v>842</v>
      </c>
      <c r="C35" s="175" t="str">
        <f>IF(B35&lt;&gt;0,LISTAS!$B$2,"")</f>
        <v>Fortalecimiento del deporte nacional.</v>
      </c>
      <c r="D35" s="175" t="str">
        <f>IF(E35=LISTAS!$H$2,LISTAS!$I$2,IF(E35=LISTAS!$H$3,LISTAS!$I$3,IF(E35=LISTAS!$H$4,LISTAS!$I$4,IF(E35=LISTAS!$H$5,LISTAS!$I$5,IF(E35=LISTAS!$H$6,LISTAS!$I$6,IF(E35=LISTAS!$H$7,LISTAS!$I$7,IF(E35=LISTAS!$H$8,LISTAS!$I$8,IF(E35=LISTAS!$H$9,LISTAS!$I$9,IF(E35=LISTAS!$H$10,LISTAS!$I$10,IF(E35=LISTAS!$H$14,LISTAS!$I$14,IF(E35=LISTAS!$H$11,LISTAS!$I$11,IF(E35=LISTAS!$H$12,LISTAS!$I$12,IF(E35=LISTAS!$H$13,LISTAS!$I$13,"")))))))))))))</f>
        <v>011</v>
      </c>
      <c r="E35" s="9" t="s">
        <v>297</v>
      </c>
      <c r="F35" s="9"/>
      <c r="G35" s="258"/>
      <c r="H35" s="9"/>
      <c r="I35" s="9"/>
      <c r="J35" s="9"/>
      <c r="K35" s="9"/>
      <c r="L35" s="9"/>
      <c r="M35" s="9"/>
      <c r="N35" s="9"/>
      <c r="O35" s="9"/>
      <c r="P35" s="9"/>
      <c r="Q35" s="9"/>
      <c r="R35" s="9"/>
      <c r="S35" s="9"/>
      <c r="T35" s="175" t="str">
        <f t="shared" si="0"/>
        <v>CORRECTO</v>
      </c>
      <c r="U35" s="259">
        <v>64658.81</v>
      </c>
      <c r="V35" s="175" t="str">
        <f t="shared" si="1"/>
        <v>53</v>
      </c>
      <c r="W35" s="175" t="str">
        <f>IFERROR(VLOOKUP(X35,LISTAS!$C$2:$D$198,2,0),"")</f>
        <v>530302</v>
      </c>
      <c r="X35" s="9" t="s">
        <v>237</v>
      </c>
      <c r="Y35" s="9"/>
      <c r="Z35" s="9"/>
      <c r="AA35" s="9"/>
      <c r="AB35" s="9"/>
      <c r="AC35" s="9"/>
      <c r="AD35" s="9"/>
      <c r="AE35" s="9"/>
      <c r="AF35" s="9">
        <v>64658.81</v>
      </c>
      <c r="AG35" s="9"/>
      <c r="AH35" s="9"/>
      <c r="AI35" s="9"/>
      <c r="AJ35" s="9"/>
      <c r="AK35" s="260">
        <f t="shared" si="2"/>
        <v>64658.81</v>
      </c>
      <c r="AL35" s="175" t="str">
        <f t="shared" si="3"/>
        <v>CORRECTO</v>
      </c>
    </row>
    <row r="36" spans="1:38" ht="51" hidden="1" x14ac:dyDescent="0.25">
      <c r="A3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6" s="9" t="s">
        <v>843</v>
      </c>
      <c r="C36" s="175" t="str">
        <f>IF(B36&lt;&gt;0,LISTAS!$B$2,"")</f>
        <v>Fortalecimiento del deporte nacional.</v>
      </c>
      <c r="D36" s="175" t="str">
        <f>IF(E36=LISTAS!$H$2,LISTAS!$I$2,IF(E36=LISTAS!$H$3,LISTAS!$I$3,IF(E36=LISTAS!$H$4,LISTAS!$I$4,IF(E36=LISTAS!$H$5,LISTAS!$I$5,IF(E36=LISTAS!$H$6,LISTAS!$I$6,IF(E36=LISTAS!$H$7,LISTAS!$I$7,IF(E36=LISTAS!$H$8,LISTAS!$I$8,IF(E36=LISTAS!$H$9,LISTAS!$I$9,IF(E36=LISTAS!$H$10,LISTAS!$I$10,IF(E36=LISTAS!$H$14,LISTAS!$I$14,IF(E36=LISTAS!$H$11,LISTAS!$I$11,IF(E36=LISTAS!$H$12,LISTAS!$I$12,IF(E36=LISTAS!$H$13,LISTAS!$I$13,"")))))))))))))</f>
        <v>001</v>
      </c>
      <c r="E36" s="9" t="s">
        <v>315</v>
      </c>
      <c r="F36" s="9"/>
      <c r="G36" s="258"/>
      <c r="H36" s="9"/>
      <c r="I36" s="9"/>
      <c r="J36" s="9"/>
      <c r="K36" s="9"/>
      <c r="L36" s="9"/>
      <c r="M36" s="9"/>
      <c r="N36" s="9"/>
      <c r="O36" s="9"/>
      <c r="P36" s="9"/>
      <c r="Q36" s="9"/>
      <c r="R36" s="9"/>
      <c r="S36" s="9"/>
      <c r="T36" s="175" t="str">
        <f t="shared" si="0"/>
        <v>CORRECTO</v>
      </c>
      <c r="U36" s="259">
        <v>60</v>
      </c>
      <c r="V36" s="175" t="str">
        <f t="shared" si="1"/>
        <v>57</v>
      </c>
      <c r="W36" s="175">
        <f>IFERROR(VLOOKUP(X36,LISTAS!$C$2:$D$198,2,0),"")</f>
        <v>570203</v>
      </c>
      <c r="X36" s="9" t="s">
        <v>206</v>
      </c>
      <c r="Y36" s="9">
        <v>5</v>
      </c>
      <c r="Z36" s="9">
        <v>5</v>
      </c>
      <c r="AA36" s="9">
        <v>5</v>
      </c>
      <c r="AB36" s="9">
        <v>5</v>
      </c>
      <c r="AC36" s="9">
        <v>5</v>
      </c>
      <c r="AD36" s="9">
        <v>5</v>
      </c>
      <c r="AE36" s="9">
        <v>5</v>
      </c>
      <c r="AF36" s="9">
        <v>5</v>
      </c>
      <c r="AG36" s="9">
        <v>5</v>
      </c>
      <c r="AH36" s="9">
        <v>5</v>
      </c>
      <c r="AI36" s="9">
        <v>5</v>
      </c>
      <c r="AJ36" s="9">
        <v>5</v>
      </c>
      <c r="AK36" s="260">
        <f t="shared" si="2"/>
        <v>60</v>
      </c>
      <c r="AL36" s="175" t="str">
        <f t="shared" si="3"/>
        <v>CORRECTO</v>
      </c>
    </row>
    <row r="37" spans="1:38" ht="51" hidden="1" x14ac:dyDescent="0.25">
      <c r="A3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7" s="9" t="s">
        <v>843</v>
      </c>
      <c r="C37" s="175" t="str">
        <f>IF(B37&lt;&gt;0,LISTAS!$B$2,"")</f>
        <v>Fortalecimiento del deporte nacional.</v>
      </c>
      <c r="D37" s="175" t="str">
        <f>IF(E37=LISTAS!$H$2,LISTAS!$I$2,IF(E37=LISTAS!$H$3,LISTAS!$I$3,IF(E37=LISTAS!$H$4,LISTAS!$I$4,IF(E37=LISTAS!$H$5,LISTAS!$I$5,IF(E37=LISTAS!$H$6,LISTAS!$I$6,IF(E37=LISTAS!$H$7,LISTAS!$I$7,IF(E37=LISTAS!$H$8,LISTAS!$I$8,IF(E37=LISTAS!$H$9,LISTAS!$I$9,IF(E37=LISTAS!$H$10,LISTAS!$I$10,IF(E37=LISTAS!$H$14,LISTAS!$I$14,IF(E37=LISTAS!$H$11,LISTAS!$I$11,IF(E37=LISTAS!$H$12,LISTAS!$I$12,IF(E37=LISTAS!$H$13,LISTAS!$I$13,"")))))))))))))</f>
        <v>001</v>
      </c>
      <c r="E37" s="9" t="s">
        <v>315</v>
      </c>
      <c r="F37" s="9"/>
      <c r="G37" s="258"/>
      <c r="H37" s="9"/>
      <c r="I37" s="9"/>
      <c r="J37" s="9"/>
      <c r="K37" s="9"/>
      <c r="L37" s="9"/>
      <c r="M37" s="9"/>
      <c r="N37" s="9"/>
      <c r="O37" s="9"/>
      <c r="P37" s="9"/>
      <c r="Q37" s="9"/>
      <c r="R37" s="9"/>
      <c r="S37" s="9"/>
      <c r="T37" s="175" t="str">
        <f t="shared" si="0"/>
        <v>CORRECTO</v>
      </c>
      <c r="U37" s="259">
        <v>950</v>
      </c>
      <c r="V37" s="175" t="str">
        <f t="shared" si="1"/>
        <v>57</v>
      </c>
      <c r="W37" s="175">
        <f>IFERROR(VLOOKUP(X37,LISTAS!$C$2:$D$198,2,0),"")</f>
        <v>570201</v>
      </c>
      <c r="X37" s="9" t="s">
        <v>46</v>
      </c>
      <c r="Y37" s="9"/>
      <c r="Z37" s="9"/>
      <c r="AA37" s="9">
        <v>950</v>
      </c>
      <c r="AB37" s="9"/>
      <c r="AC37" s="9"/>
      <c r="AD37" s="9"/>
      <c r="AE37" s="9"/>
      <c r="AF37" s="9"/>
      <c r="AG37" s="9"/>
      <c r="AH37" s="9"/>
      <c r="AI37" s="9"/>
      <c r="AJ37" s="9"/>
      <c r="AK37" s="260">
        <f t="shared" si="2"/>
        <v>950</v>
      </c>
      <c r="AL37" s="175" t="str">
        <f t="shared" si="3"/>
        <v>CORRECTO</v>
      </c>
    </row>
    <row r="38" spans="1:38" ht="51" hidden="1" x14ac:dyDescent="0.25">
      <c r="A3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8" s="9" t="s">
        <v>843</v>
      </c>
      <c r="C38" s="175" t="str">
        <f>IF(B38&lt;&gt;0,LISTAS!$B$2,"")</f>
        <v>Fortalecimiento del deporte nacional.</v>
      </c>
      <c r="D38" s="175" t="str">
        <f>IF(E38=LISTAS!$H$2,LISTAS!$I$2,IF(E38=LISTAS!$H$3,LISTAS!$I$3,IF(E38=LISTAS!$H$4,LISTAS!$I$4,IF(E38=LISTAS!$H$5,LISTAS!$I$5,IF(E38=LISTAS!$H$6,LISTAS!$I$6,IF(E38=LISTAS!$H$7,LISTAS!$I$7,IF(E38=LISTAS!$H$8,LISTAS!$I$8,IF(E38=LISTAS!$H$9,LISTAS!$I$9,IF(E38=LISTAS!$H$10,LISTAS!$I$10,IF(E38=LISTAS!$H$14,LISTAS!$I$14,IF(E38=LISTAS!$H$11,LISTAS!$I$11,IF(E38=LISTAS!$H$12,LISTAS!$I$12,IF(E38=LISTAS!$H$13,LISTAS!$I$13,"")))))))))))))</f>
        <v>001</v>
      </c>
      <c r="E38" s="9" t="s">
        <v>315</v>
      </c>
      <c r="F38" s="9"/>
      <c r="G38" s="258"/>
      <c r="H38" s="9"/>
      <c r="I38" s="9"/>
      <c r="J38" s="9"/>
      <c r="K38" s="9"/>
      <c r="L38" s="9"/>
      <c r="M38" s="9"/>
      <c r="N38" s="9"/>
      <c r="O38" s="9"/>
      <c r="P38" s="9"/>
      <c r="Q38" s="9"/>
      <c r="R38" s="9"/>
      <c r="S38" s="9"/>
      <c r="T38" s="175" t="str">
        <f t="shared" si="0"/>
        <v>CORRECTO</v>
      </c>
      <c r="U38" s="259">
        <v>1920</v>
      </c>
      <c r="V38" s="175" t="str">
        <f t="shared" si="1"/>
        <v>53</v>
      </c>
      <c r="W38" s="175" t="str">
        <f>IFERROR(VLOOKUP(X38,LISTAS!$C$2:$D$198,2,0),"")</f>
        <v>530105</v>
      </c>
      <c r="X38" s="9" t="s">
        <v>42</v>
      </c>
      <c r="Y38" s="9">
        <v>160</v>
      </c>
      <c r="Z38" s="9">
        <v>160</v>
      </c>
      <c r="AA38" s="9">
        <v>160</v>
      </c>
      <c r="AB38" s="9">
        <v>160</v>
      </c>
      <c r="AC38" s="9">
        <v>160</v>
      </c>
      <c r="AD38" s="9">
        <v>160</v>
      </c>
      <c r="AE38" s="9">
        <v>160</v>
      </c>
      <c r="AF38" s="9">
        <v>160</v>
      </c>
      <c r="AG38" s="9">
        <v>160</v>
      </c>
      <c r="AH38" s="9">
        <v>160</v>
      </c>
      <c r="AI38" s="9">
        <v>160</v>
      </c>
      <c r="AJ38" s="9">
        <v>160</v>
      </c>
      <c r="AK38" s="260">
        <f t="shared" si="2"/>
        <v>1920</v>
      </c>
      <c r="AL38" s="175" t="str">
        <f t="shared" si="3"/>
        <v>CORRECTO</v>
      </c>
    </row>
    <row r="39" spans="1:38" ht="51" hidden="1" x14ac:dyDescent="0.25">
      <c r="A3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9" s="9" t="s">
        <v>843</v>
      </c>
      <c r="C39" s="175" t="str">
        <f>IF(B39&lt;&gt;0,LISTAS!$B$2,"")</f>
        <v>Fortalecimiento del deporte nacional.</v>
      </c>
      <c r="D39" s="175" t="str">
        <f>IF(E39=LISTAS!$H$2,LISTAS!$I$2,IF(E39=LISTAS!$H$3,LISTAS!$I$3,IF(E39=LISTAS!$H$4,LISTAS!$I$4,IF(E39=LISTAS!$H$5,LISTAS!$I$5,IF(E39=LISTAS!$H$6,LISTAS!$I$6,IF(E39=LISTAS!$H$7,LISTAS!$I$7,IF(E39=LISTAS!$H$8,LISTAS!$I$8,IF(E39=LISTAS!$H$9,LISTAS!$I$9,IF(E39=LISTAS!$H$10,LISTAS!$I$10,IF(E39=LISTAS!$H$14,LISTAS!$I$14,IF(E39=LISTAS!$H$11,LISTAS!$I$11,IF(E39=LISTAS!$H$12,LISTAS!$I$12,IF(E39=LISTAS!$H$13,LISTAS!$I$13,"")))))))))))))</f>
        <v>001</v>
      </c>
      <c r="E39" s="9" t="s">
        <v>315</v>
      </c>
      <c r="F39" s="9"/>
      <c r="G39" s="258"/>
      <c r="H39" s="9"/>
      <c r="I39" s="9"/>
      <c r="J39" s="9"/>
      <c r="K39" s="9"/>
      <c r="L39" s="9"/>
      <c r="M39" s="9"/>
      <c r="N39" s="9"/>
      <c r="O39" s="9"/>
      <c r="P39" s="9"/>
      <c r="Q39" s="9"/>
      <c r="R39" s="9"/>
      <c r="S39" s="9"/>
      <c r="T39" s="175" t="str">
        <f t="shared" si="0"/>
        <v>CORRECTO</v>
      </c>
      <c r="U39" s="259">
        <v>230.77</v>
      </c>
      <c r="V39" s="175" t="str">
        <f t="shared" si="1"/>
        <v>53</v>
      </c>
      <c r="W39" s="175" t="str">
        <f>IFERROR(VLOOKUP(X39,LISTAS!$C$2:$D$198,2,0),"")</f>
        <v>530104</v>
      </c>
      <c r="X39" s="9" t="s">
        <v>44</v>
      </c>
      <c r="Y39" s="9">
        <v>18.25</v>
      </c>
      <c r="Z39" s="9">
        <v>20</v>
      </c>
      <c r="AA39" s="9">
        <v>20</v>
      </c>
      <c r="AB39" s="9">
        <v>20</v>
      </c>
      <c r="AC39" s="9">
        <v>20</v>
      </c>
      <c r="AD39" s="9">
        <v>20</v>
      </c>
      <c r="AE39" s="9">
        <v>20</v>
      </c>
      <c r="AF39" s="9">
        <v>20</v>
      </c>
      <c r="AG39" s="9">
        <v>17.38</v>
      </c>
      <c r="AH39" s="9">
        <v>17.38</v>
      </c>
      <c r="AI39" s="9">
        <v>20</v>
      </c>
      <c r="AJ39" s="9">
        <v>17.760000000000002</v>
      </c>
      <c r="AK39" s="260">
        <f t="shared" si="2"/>
        <v>230.76999999999998</v>
      </c>
      <c r="AL39" s="175" t="str">
        <f t="shared" si="3"/>
        <v>CORRECTO</v>
      </c>
    </row>
    <row r="40" spans="1:38" ht="51" hidden="1" x14ac:dyDescent="0.25">
      <c r="A4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0" s="9" t="s">
        <v>843</v>
      </c>
      <c r="C40" s="175" t="str">
        <f>IF(B40&lt;&gt;0,LISTAS!$B$2,"")</f>
        <v>Fortalecimiento del deporte nacional.</v>
      </c>
      <c r="D40" s="175" t="str">
        <f>IF(E40=LISTAS!$H$2,LISTAS!$I$2,IF(E40=LISTAS!$H$3,LISTAS!$I$3,IF(E40=LISTAS!$H$4,LISTAS!$I$4,IF(E40=LISTAS!$H$5,LISTAS!$I$5,IF(E40=LISTAS!$H$6,LISTAS!$I$6,IF(E40=LISTAS!$H$7,LISTAS!$I$7,IF(E40=LISTAS!$H$8,LISTAS!$I$8,IF(E40=LISTAS!$H$9,LISTAS!$I$9,IF(E40=LISTAS!$H$10,LISTAS!$I$10,IF(E40=LISTAS!$H$14,LISTAS!$I$14,IF(E40=LISTAS!$H$11,LISTAS!$I$11,IF(E40=LISTAS!$H$12,LISTAS!$I$12,IF(E40=LISTAS!$H$13,LISTAS!$I$13,"")))))))))))))</f>
        <v>001</v>
      </c>
      <c r="E40" s="9" t="s">
        <v>315</v>
      </c>
      <c r="F40" s="9"/>
      <c r="G40" s="258"/>
      <c r="H40" s="9"/>
      <c r="I40" s="9"/>
      <c r="J40" s="9"/>
      <c r="K40" s="9"/>
      <c r="L40" s="9"/>
      <c r="M40" s="9"/>
      <c r="N40" s="9"/>
      <c r="O40" s="9"/>
      <c r="P40" s="9"/>
      <c r="Q40" s="9"/>
      <c r="R40" s="9"/>
      <c r="S40" s="9"/>
      <c r="T40" s="175" t="str">
        <f t="shared" si="0"/>
        <v>CORRECTO</v>
      </c>
      <c r="U40" s="259">
        <v>234.76</v>
      </c>
      <c r="V40" s="175" t="str">
        <f t="shared" si="1"/>
        <v>53</v>
      </c>
      <c r="W40" s="175" t="str">
        <f>IFERROR(VLOOKUP(X40,LISTAS!$C$2:$D$198,2,0),"")</f>
        <v>530101</v>
      </c>
      <c r="X40" s="9" t="s">
        <v>164</v>
      </c>
      <c r="Y40" s="9">
        <v>20</v>
      </c>
      <c r="Z40" s="9">
        <v>20</v>
      </c>
      <c r="AA40" s="9">
        <v>20</v>
      </c>
      <c r="AB40" s="9">
        <v>20</v>
      </c>
      <c r="AC40" s="9">
        <v>20</v>
      </c>
      <c r="AD40" s="9">
        <v>20</v>
      </c>
      <c r="AE40" s="9">
        <v>20</v>
      </c>
      <c r="AF40" s="9">
        <v>20</v>
      </c>
      <c r="AG40" s="9">
        <v>17.38</v>
      </c>
      <c r="AH40" s="9">
        <v>17.38</v>
      </c>
      <c r="AI40" s="9">
        <v>20</v>
      </c>
      <c r="AJ40" s="9">
        <v>20</v>
      </c>
      <c r="AK40" s="260">
        <f t="shared" si="2"/>
        <v>234.76</v>
      </c>
      <c r="AL40" s="175" t="str">
        <f t="shared" si="3"/>
        <v>CORRECTO</v>
      </c>
    </row>
    <row r="41" spans="1:38" ht="89.25" hidden="1" x14ac:dyDescent="0.25">
      <c r="A4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1" s="9" t="s">
        <v>843</v>
      </c>
      <c r="C41" s="175" t="str">
        <f>IF(B41&lt;&gt;0,LISTAS!$B$2,"")</f>
        <v>Fortalecimiento del deporte nacional.</v>
      </c>
      <c r="D41" s="175" t="str">
        <f>IF(E41=LISTAS!$H$2,LISTAS!$I$2,IF(E41=LISTAS!$H$3,LISTAS!$I$3,IF(E41=LISTAS!$H$4,LISTAS!$I$4,IF(E41=LISTAS!$H$5,LISTAS!$I$5,IF(E41=LISTAS!$H$6,LISTAS!$I$6,IF(E41=LISTAS!$H$7,LISTAS!$I$7,IF(E41=LISTAS!$H$8,LISTAS!$I$8,IF(E41=LISTAS!$H$9,LISTAS!$I$9,IF(E41=LISTAS!$H$10,LISTAS!$I$10,IF(E41=LISTAS!$H$14,LISTAS!$I$14,IF(E41=LISTAS!$H$11,LISTAS!$I$11,IF(E41=LISTAS!$H$12,LISTAS!$I$12,IF(E41=LISTAS!$H$13,LISTAS!$I$13,"")))))))))))))</f>
        <v>001</v>
      </c>
      <c r="E41" s="9" t="s">
        <v>315</v>
      </c>
      <c r="F41" s="9"/>
      <c r="G41" s="258"/>
      <c r="H41" s="9"/>
      <c r="I41" s="9"/>
      <c r="J41" s="9"/>
      <c r="K41" s="9"/>
      <c r="L41" s="9"/>
      <c r="M41" s="9"/>
      <c r="N41" s="9"/>
      <c r="O41" s="9"/>
      <c r="P41" s="9"/>
      <c r="Q41" s="9"/>
      <c r="R41" s="9"/>
      <c r="S41" s="9"/>
      <c r="T41" s="175" t="str">
        <f t="shared" si="0"/>
        <v>CORRECTO</v>
      </c>
      <c r="U41" s="259">
        <v>2827.4</v>
      </c>
      <c r="V41" s="175" t="str">
        <f t="shared" si="1"/>
        <v>53</v>
      </c>
      <c r="W41" s="175" t="str">
        <f>IFERROR(VLOOKUP(X41,LISTAS!$C$2:$D$198,2,0),"")</f>
        <v>530421</v>
      </c>
      <c r="X41" s="9" t="s">
        <v>599</v>
      </c>
      <c r="Y41" s="9">
        <v>143.94999999999999</v>
      </c>
      <c r="Z41" s="9">
        <v>243.95</v>
      </c>
      <c r="AA41" s="9">
        <v>243.95</v>
      </c>
      <c r="AB41" s="9">
        <v>243.95</v>
      </c>
      <c r="AC41" s="9">
        <v>243.95</v>
      </c>
      <c r="AD41" s="9">
        <v>243.95</v>
      </c>
      <c r="AE41" s="9">
        <v>243.95</v>
      </c>
      <c r="AF41" s="9">
        <v>243.95</v>
      </c>
      <c r="AG41" s="9">
        <v>243.95</v>
      </c>
      <c r="AH41" s="9">
        <v>243.95</v>
      </c>
      <c r="AI41" s="9">
        <v>243.95</v>
      </c>
      <c r="AJ41" s="9">
        <v>243.95</v>
      </c>
      <c r="AK41" s="260">
        <f t="shared" si="2"/>
        <v>2827.3999999999996</v>
      </c>
      <c r="AL41" s="175" t="str">
        <f t="shared" si="3"/>
        <v>CORRECTO</v>
      </c>
    </row>
    <row r="42" spans="1:38" ht="51" hidden="1" x14ac:dyDescent="0.25">
      <c r="A4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2" s="9" t="s">
        <v>843</v>
      </c>
      <c r="C42" s="175" t="str">
        <f>IF(B42&lt;&gt;0,LISTAS!$B$2,"")</f>
        <v>Fortalecimiento del deporte nacional.</v>
      </c>
      <c r="D42" s="175" t="str">
        <f>IF(E42=LISTAS!$H$2,LISTAS!$I$2,IF(E42=LISTAS!$H$3,LISTAS!$I$3,IF(E42=LISTAS!$H$4,LISTAS!$I$4,IF(E42=LISTAS!$H$5,LISTAS!$I$5,IF(E42=LISTAS!$H$6,LISTAS!$I$6,IF(E42=LISTAS!$H$7,LISTAS!$I$7,IF(E42=LISTAS!$H$8,LISTAS!$I$8,IF(E42=LISTAS!$H$9,LISTAS!$I$9,IF(E42=LISTAS!$H$10,LISTAS!$I$10,IF(E42=LISTAS!$H$14,LISTAS!$I$14,IF(E42=LISTAS!$H$11,LISTAS!$I$11,IF(E42=LISTAS!$H$12,LISTAS!$I$12,IF(E42=LISTAS!$H$13,LISTAS!$I$13,"")))))))))))))</f>
        <v>004</v>
      </c>
      <c r="E42" s="9" t="s">
        <v>289</v>
      </c>
      <c r="F42" s="9" t="s">
        <v>254</v>
      </c>
      <c r="G42" s="258">
        <v>1</v>
      </c>
      <c r="H42" s="9"/>
      <c r="I42" s="9"/>
      <c r="J42" s="9">
        <v>1</v>
      </c>
      <c r="K42" s="9"/>
      <c r="L42" s="9"/>
      <c r="M42" s="9"/>
      <c r="N42" s="9"/>
      <c r="O42" s="9"/>
      <c r="P42" s="9"/>
      <c r="Q42" s="9"/>
      <c r="R42" s="9"/>
      <c r="S42" s="9"/>
      <c r="T42" s="175" t="str">
        <f t="shared" si="0"/>
        <v>CORRECTO</v>
      </c>
      <c r="U42" s="259">
        <v>1500</v>
      </c>
      <c r="V42" s="175" t="str">
        <f t="shared" si="1"/>
        <v>53</v>
      </c>
      <c r="W42" s="175" t="str">
        <f>IFERROR(VLOOKUP(X42,LISTAS!$C$2:$D$198,2,0),"")</f>
        <v>530239</v>
      </c>
      <c r="X42" s="9" t="s">
        <v>569</v>
      </c>
      <c r="Y42" s="9"/>
      <c r="Z42" s="9"/>
      <c r="AA42" s="9">
        <v>1500</v>
      </c>
      <c r="AB42" s="9"/>
      <c r="AC42" s="9"/>
      <c r="AD42" s="9"/>
      <c r="AE42" s="9"/>
      <c r="AF42" s="9"/>
      <c r="AG42" s="9"/>
      <c r="AH42" s="9"/>
      <c r="AI42" s="9"/>
      <c r="AJ42" s="9"/>
      <c r="AK42" s="260">
        <f t="shared" si="2"/>
        <v>1500</v>
      </c>
      <c r="AL42" s="175" t="str">
        <f t="shared" si="3"/>
        <v>CORRECTO</v>
      </c>
    </row>
    <row r="43" spans="1:38" ht="51" hidden="1" x14ac:dyDescent="0.25">
      <c r="A4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3" s="9" t="s">
        <v>843</v>
      </c>
      <c r="C43" s="175" t="str">
        <f>IF(B43&lt;&gt;0,LISTAS!$B$2,"")</f>
        <v>Fortalecimiento del deporte nacional.</v>
      </c>
      <c r="D43" s="175" t="str">
        <f>IF(E43=LISTAS!$H$2,LISTAS!$I$2,IF(E43=LISTAS!$H$3,LISTAS!$I$3,IF(E43=LISTAS!$H$4,LISTAS!$I$4,IF(E43=LISTAS!$H$5,LISTAS!$I$5,IF(E43=LISTAS!$H$6,LISTAS!$I$6,IF(E43=LISTAS!$H$7,LISTAS!$I$7,IF(E43=LISTAS!$H$8,LISTAS!$I$8,IF(E43=LISTAS!$H$9,LISTAS!$I$9,IF(E43=LISTAS!$H$10,LISTAS!$I$10,IF(E43=LISTAS!$H$14,LISTAS!$I$14,IF(E43=LISTAS!$H$11,LISTAS!$I$11,IF(E43=LISTAS!$H$12,LISTAS!$I$12,IF(E43=LISTAS!$H$13,LISTAS!$I$13,"")))))))))))))</f>
        <v>001</v>
      </c>
      <c r="E43" s="9" t="s">
        <v>315</v>
      </c>
      <c r="F43" s="9"/>
      <c r="G43" s="258"/>
      <c r="H43" s="9"/>
      <c r="I43" s="9"/>
      <c r="J43" s="9"/>
      <c r="K43" s="9"/>
      <c r="L43" s="9"/>
      <c r="M43" s="9"/>
      <c r="N43" s="9"/>
      <c r="O43" s="9"/>
      <c r="P43" s="9"/>
      <c r="Q43" s="9"/>
      <c r="R43" s="9"/>
      <c r="S43" s="9"/>
      <c r="T43" s="175" t="str">
        <f t="shared" si="0"/>
        <v>CORRECTO</v>
      </c>
      <c r="U43" s="259">
        <v>591.78</v>
      </c>
      <c r="V43" s="175" t="str">
        <f t="shared" si="1"/>
        <v>57</v>
      </c>
      <c r="W43" s="175">
        <f>IFERROR(VLOOKUP(X43,LISTAS!$C$2:$D$198,2,0),"")</f>
        <v>570102</v>
      </c>
      <c r="X43" s="9" t="s">
        <v>204</v>
      </c>
      <c r="Y43" s="9">
        <v>1.75</v>
      </c>
      <c r="Z43" s="9">
        <v>9.35</v>
      </c>
      <c r="AA43" s="9">
        <v>51</v>
      </c>
      <c r="AB43" s="9">
        <v>16</v>
      </c>
      <c r="AC43" s="9">
        <v>19.739999999999998</v>
      </c>
      <c r="AD43" s="9">
        <v>80.84</v>
      </c>
      <c r="AE43" s="9">
        <v>32.950000000000003</v>
      </c>
      <c r="AF43" s="9">
        <v>330.19</v>
      </c>
      <c r="AG43" s="9">
        <v>5.24</v>
      </c>
      <c r="AH43" s="9">
        <v>5.24</v>
      </c>
      <c r="AI43" s="9">
        <v>37.24</v>
      </c>
      <c r="AJ43" s="9">
        <v>2.2400000000000002</v>
      </c>
      <c r="AK43" s="260">
        <f t="shared" si="2"/>
        <v>591.78</v>
      </c>
      <c r="AL43" s="175" t="str">
        <f t="shared" si="3"/>
        <v>CORRECTO</v>
      </c>
    </row>
    <row r="44" spans="1:38" ht="51" hidden="1" x14ac:dyDescent="0.25">
      <c r="A4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4" s="9"/>
      <c r="C44" s="175" t="str">
        <f>IF(B44&lt;&gt;0,LISTAS!$B$2,"")</f>
        <v/>
      </c>
      <c r="D44" s="175" t="str">
        <f>IF(E44=LISTAS!$H$2,LISTAS!$I$2,IF(E44=LISTAS!$H$3,LISTAS!$I$3,IF(E44=LISTAS!$H$4,LISTAS!$I$4,IF(E44=LISTAS!$H$5,LISTAS!$I$5,IF(E44=LISTAS!$H$6,LISTAS!$I$6,IF(E44=LISTAS!$H$7,LISTAS!$I$7,IF(E44=LISTAS!$H$8,LISTAS!$I$8,IF(E44=LISTAS!$H$9,LISTAS!$I$9,IF(E44=LISTAS!$H$10,LISTAS!$I$10,IF(E44=LISTAS!$H$14,LISTAS!$I$14,IF(E44=LISTAS!$H$11,LISTAS!$I$11,IF(E44=LISTAS!$H$12,LISTAS!$I$12,IF(E44=LISTAS!$H$13,LISTAS!$I$13,"")))))))))))))</f>
        <v/>
      </c>
      <c r="E44" s="9"/>
      <c r="F44" s="9"/>
      <c r="G44" s="258"/>
      <c r="H44" s="9"/>
      <c r="I44" s="9"/>
      <c r="J44" s="9"/>
      <c r="K44" s="9"/>
      <c r="L44" s="9"/>
      <c r="M44" s="9"/>
      <c r="N44" s="9"/>
      <c r="O44" s="9"/>
      <c r="P44" s="9"/>
      <c r="Q44" s="9"/>
      <c r="R44" s="9"/>
      <c r="S44" s="9"/>
      <c r="T44" s="175" t="str">
        <f t="shared" si="0"/>
        <v>CORRECTO</v>
      </c>
      <c r="U44" s="259"/>
      <c r="V44" s="259"/>
      <c r="W44" s="259"/>
      <c r="X44" s="259"/>
      <c r="Y44" s="259"/>
      <c r="Z44" s="259"/>
      <c r="AA44" s="259"/>
      <c r="AB44" s="259"/>
      <c r="AC44" s="259"/>
      <c r="AD44" s="259"/>
      <c r="AE44" s="259"/>
      <c r="AF44" s="259"/>
      <c r="AG44" s="259"/>
      <c r="AH44" s="259"/>
      <c r="AI44" s="259"/>
      <c r="AJ44" s="259"/>
      <c r="AK44" s="260">
        <f t="shared" si="2"/>
        <v>0</v>
      </c>
      <c r="AL44" s="175" t="str">
        <f t="shared" si="3"/>
        <v>CORRECTO</v>
      </c>
    </row>
    <row r="45" spans="1:38" ht="51" hidden="1" x14ac:dyDescent="0.25">
      <c r="A4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5" s="9"/>
      <c r="C45" s="175" t="str">
        <f>IF(B45&lt;&gt;0,LISTAS!$B$2,"")</f>
        <v/>
      </c>
      <c r="D45" s="175" t="str">
        <f>IF(E45=LISTAS!$H$2,LISTAS!$I$2,IF(E45=LISTAS!$H$3,LISTAS!$I$3,IF(E45=LISTAS!$H$4,LISTAS!$I$4,IF(E45=LISTAS!$H$5,LISTAS!$I$5,IF(E45=LISTAS!$H$6,LISTAS!$I$6,IF(E45=LISTAS!$H$7,LISTAS!$I$7,IF(E45=LISTAS!$H$8,LISTAS!$I$8,IF(E45=LISTAS!$H$9,LISTAS!$I$9,IF(E45=LISTAS!$H$10,LISTAS!$I$10,IF(E45=LISTAS!$H$14,LISTAS!$I$14,IF(E45=LISTAS!$H$11,LISTAS!$I$11,IF(E45=LISTAS!$H$12,LISTAS!$I$12,IF(E45=LISTAS!$H$13,LISTAS!$I$13,"")))))))))))))</f>
        <v/>
      </c>
      <c r="E45" s="9"/>
      <c r="F45" s="9"/>
      <c r="G45" s="258"/>
      <c r="H45" s="9"/>
      <c r="I45" s="9"/>
      <c r="J45" s="9"/>
      <c r="K45" s="9"/>
      <c r="L45" s="9"/>
      <c r="M45" s="9"/>
      <c r="N45" s="9"/>
      <c r="O45" s="9"/>
      <c r="P45" s="9"/>
      <c r="Q45" s="9"/>
      <c r="R45" s="9"/>
      <c r="S45" s="9"/>
      <c r="T45" s="175" t="str">
        <f t="shared" si="0"/>
        <v>CORRECTO</v>
      </c>
      <c r="U45" s="259"/>
      <c r="V45" s="175" t="str">
        <f t="shared" si="1"/>
        <v/>
      </c>
      <c r="W45" s="175" t="str">
        <f>IFERROR(VLOOKUP(X45,LISTAS!$C$2:$D$198,2,0),"")</f>
        <v/>
      </c>
      <c r="X45" s="9"/>
      <c r="Y45" s="9"/>
      <c r="Z45" s="9"/>
      <c r="AA45" s="9"/>
      <c r="AB45" s="9"/>
      <c r="AC45" s="9"/>
      <c r="AD45" s="9"/>
      <c r="AE45" s="9"/>
      <c r="AF45" s="9"/>
      <c r="AG45" s="9"/>
      <c r="AH45" s="9"/>
      <c r="AI45" s="9"/>
      <c r="AJ45" s="9"/>
      <c r="AK45" s="260">
        <f t="shared" si="2"/>
        <v>0</v>
      </c>
      <c r="AL45" s="175" t="str">
        <f t="shared" si="3"/>
        <v>CORRECTO</v>
      </c>
    </row>
    <row r="46" spans="1:38" ht="51" hidden="1" x14ac:dyDescent="0.25">
      <c r="A4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6" s="9"/>
      <c r="C46" s="175" t="str">
        <f>IF(B46&lt;&gt;0,LISTAS!$B$2,"")</f>
        <v/>
      </c>
      <c r="D46" s="175" t="str">
        <f>IF(E46=LISTAS!$H$2,LISTAS!$I$2,IF(E46=LISTAS!$H$3,LISTAS!$I$3,IF(E46=LISTAS!$H$4,LISTAS!$I$4,IF(E46=LISTAS!$H$5,LISTAS!$I$5,IF(E46=LISTAS!$H$6,LISTAS!$I$6,IF(E46=LISTAS!$H$7,LISTAS!$I$7,IF(E46=LISTAS!$H$8,LISTAS!$I$8,IF(E46=LISTAS!$H$9,LISTAS!$I$9,IF(E46=LISTAS!$H$10,LISTAS!$I$10,IF(E46=LISTAS!$H$14,LISTAS!$I$14,IF(E46=LISTAS!$H$11,LISTAS!$I$11,IF(E46=LISTAS!$H$12,LISTAS!$I$12,IF(E46=LISTAS!$H$13,LISTAS!$I$13,"")))))))))))))</f>
        <v/>
      </c>
      <c r="E46" s="9"/>
      <c r="F46" s="9"/>
      <c r="G46" s="258"/>
      <c r="H46" s="9"/>
      <c r="I46" s="9"/>
      <c r="J46" s="9"/>
      <c r="K46" s="9"/>
      <c r="L46" s="9"/>
      <c r="M46" s="9"/>
      <c r="N46" s="9"/>
      <c r="O46" s="9"/>
      <c r="P46" s="9"/>
      <c r="Q46" s="9"/>
      <c r="R46" s="9"/>
      <c r="S46" s="9"/>
      <c r="T46" s="175" t="str">
        <f t="shared" si="0"/>
        <v>CORRECTO</v>
      </c>
      <c r="U46" s="259"/>
      <c r="V46" s="175" t="str">
        <f t="shared" si="1"/>
        <v/>
      </c>
      <c r="W46" s="175" t="str">
        <f>IFERROR(VLOOKUP(X46,LISTAS!$C$2:$D$198,2,0),"")</f>
        <v/>
      </c>
      <c r="X46" s="9"/>
      <c r="Y46" s="9"/>
      <c r="Z46" s="9"/>
      <c r="AA46" s="9"/>
      <c r="AB46" s="9"/>
      <c r="AC46" s="9"/>
      <c r="AD46" s="9"/>
      <c r="AE46" s="9"/>
      <c r="AF46" s="9"/>
      <c r="AG46" s="9"/>
      <c r="AH46" s="9"/>
      <c r="AI46" s="9"/>
      <c r="AJ46" s="9"/>
      <c r="AK46" s="260">
        <f t="shared" si="2"/>
        <v>0</v>
      </c>
      <c r="AL46" s="175" t="str">
        <f t="shared" si="3"/>
        <v>CORRECTO</v>
      </c>
    </row>
    <row r="47" spans="1:38" ht="51" hidden="1" x14ac:dyDescent="0.25">
      <c r="A4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7" s="9"/>
      <c r="C47" s="175" t="str">
        <f>IF(B47&lt;&gt;0,LISTAS!$B$2,"")</f>
        <v/>
      </c>
      <c r="D47" s="175" t="str">
        <f>IF(E47=LISTAS!$H$2,LISTAS!$I$2,IF(E47=LISTAS!$H$3,LISTAS!$I$3,IF(E47=LISTAS!$H$4,LISTAS!$I$4,IF(E47=LISTAS!$H$5,LISTAS!$I$5,IF(E47=LISTAS!$H$6,LISTAS!$I$6,IF(E47=LISTAS!$H$7,LISTAS!$I$7,IF(E47=LISTAS!$H$8,LISTAS!$I$8,IF(E47=LISTAS!$H$9,LISTAS!$I$9,IF(E47=LISTAS!$H$10,LISTAS!$I$10,IF(E47=LISTAS!$H$14,LISTAS!$I$14,IF(E47=LISTAS!$H$11,LISTAS!$I$11,IF(E47=LISTAS!$H$12,LISTAS!$I$12,IF(E47=LISTAS!$H$13,LISTAS!$I$13,"")))))))))))))</f>
        <v/>
      </c>
      <c r="E47" s="9"/>
      <c r="F47" s="9"/>
      <c r="G47" s="258"/>
      <c r="H47" s="9"/>
      <c r="I47" s="9"/>
      <c r="J47" s="9"/>
      <c r="K47" s="9"/>
      <c r="L47" s="9"/>
      <c r="M47" s="9"/>
      <c r="N47" s="9"/>
      <c r="O47" s="9"/>
      <c r="P47" s="9"/>
      <c r="Q47" s="9"/>
      <c r="R47" s="9"/>
      <c r="S47" s="9"/>
      <c r="T47" s="175" t="str">
        <f t="shared" si="0"/>
        <v>CORRECTO</v>
      </c>
      <c r="U47" s="259"/>
      <c r="V47" s="175" t="str">
        <f t="shared" si="1"/>
        <v/>
      </c>
      <c r="W47" s="175" t="str">
        <f>IFERROR(VLOOKUP(X47,LISTAS!$C$2:$D$198,2,0),"")</f>
        <v/>
      </c>
      <c r="X47" s="9"/>
      <c r="Y47" s="9"/>
      <c r="Z47" s="9"/>
      <c r="AA47" s="9"/>
      <c r="AB47" s="9"/>
      <c r="AC47" s="9"/>
      <c r="AD47" s="9"/>
      <c r="AE47" s="9"/>
      <c r="AF47" s="9"/>
      <c r="AG47" s="9"/>
      <c r="AH47" s="9"/>
      <c r="AI47" s="9"/>
      <c r="AJ47" s="9"/>
      <c r="AK47" s="260">
        <f t="shared" si="2"/>
        <v>0</v>
      </c>
      <c r="AL47" s="175" t="str">
        <f t="shared" si="3"/>
        <v>CORRECTO</v>
      </c>
    </row>
    <row r="48" spans="1:38" ht="51" hidden="1" x14ac:dyDescent="0.25">
      <c r="A4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8" s="9"/>
      <c r="C48" s="175" t="str">
        <f>IF(B48&lt;&gt;0,LISTAS!$B$2,"")</f>
        <v/>
      </c>
      <c r="D48" s="175" t="str">
        <f>IF(E48=LISTAS!$H$2,LISTAS!$I$2,IF(E48=LISTAS!$H$3,LISTAS!$I$3,IF(E48=LISTAS!$H$4,LISTAS!$I$4,IF(E48=LISTAS!$H$5,LISTAS!$I$5,IF(E48=LISTAS!$H$6,LISTAS!$I$6,IF(E48=LISTAS!$H$7,LISTAS!$I$7,IF(E48=LISTAS!$H$8,LISTAS!$I$8,IF(E48=LISTAS!$H$9,LISTAS!$I$9,IF(E48=LISTAS!$H$10,LISTAS!$I$10,IF(E48=LISTAS!$H$14,LISTAS!$I$14,IF(E48=LISTAS!$H$11,LISTAS!$I$11,IF(E48=LISTAS!$H$12,LISTAS!$I$12,IF(E48=LISTAS!$H$13,LISTAS!$I$13,"")))))))))))))</f>
        <v/>
      </c>
      <c r="E48" s="9"/>
      <c r="F48" s="9"/>
      <c r="G48" s="258"/>
      <c r="H48" s="9"/>
      <c r="I48" s="9"/>
      <c r="J48" s="9"/>
      <c r="K48" s="9"/>
      <c r="L48" s="9"/>
      <c r="M48" s="9"/>
      <c r="N48" s="9"/>
      <c r="O48" s="9"/>
      <c r="P48" s="9"/>
      <c r="Q48" s="9"/>
      <c r="R48" s="9"/>
      <c r="S48" s="9"/>
      <c r="T48" s="175" t="str">
        <f t="shared" si="0"/>
        <v>CORRECTO</v>
      </c>
      <c r="U48" s="259"/>
      <c r="V48" s="175" t="str">
        <f t="shared" si="1"/>
        <v/>
      </c>
      <c r="W48" s="175" t="str">
        <f>IFERROR(VLOOKUP(X48,LISTAS!$C$2:$D$198,2,0),"")</f>
        <v/>
      </c>
      <c r="X48" s="9"/>
      <c r="Y48" s="9"/>
      <c r="Z48" s="9"/>
      <c r="AA48" s="9"/>
      <c r="AB48" s="9"/>
      <c r="AC48" s="9"/>
      <c r="AD48" s="9"/>
      <c r="AE48" s="9"/>
      <c r="AF48" s="9"/>
      <c r="AG48" s="9"/>
      <c r="AH48" s="9"/>
      <c r="AI48" s="9"/>
      <c r="AJ48" s="9"/>
      <c r="AK48" s="260">
        <f t="shared" si="2"/>
        <v>0</v>
      </c>
      <c r="AL48" s="175" t="str">
        <f t="shared" si="3"/>
        <v>CORRECTO</v>
      </c>
    </row>
    <row r="49" spans="24:38" hidden="1" x14ac:dyDescent="0.25">
      <c r="X49" s="153"/>
      <c r="Y49" s="153">
        <f t="shared" ref="Y49:AK49" si="4">SUM(Y4:Y48)</f>
        <v>348.95</v>
      </c>
      <c r="Z49" s="153">
        <f t="shared" si="4"/>
        <v>1868.9399999999998</v>
      </c>
      <c r="AA49" s="153">
        <f t="shared" si="4"/>
        <v>10198.950000000001</v>
      </c>
      <c r="AB49" s="153">
        <f t="shared" si="4"/>
        <v>3198.95</v>
      </c>
      <c r="AC49" s="153">
        <f t="shared" si="4"/>
        <v>3948.95</v>
      </c>
      <c r="AD49" s="153">
        <f t="shared" si="4"/>
        <v>16168.95</v>
      </c>
      <c r="AE49" s="153">
        <f t="shared" si="4"/>
        <v>6588.9599999999991</v>
      </c>
      <c r="AF49" s="153">
        <f t="shared" si="4"/>
        <v>66037.95</v>
      </c>
      <c r="AG49" s="153">
        <f t="shared" si="4"/>
        <v>1048.95</v>
      </c>
      <c r="AH49" s="153">
        <f t="shared" si="4"/>
        <v>1048.95</v>
      </c>
      <c r="AI49" s="153">
        <f t="shared" si="4"/>
        <v>7448.95</v>
      </c>
      <c r="AJ49" s="153">
        <f t="shared" si="4"/>
        <v>448.95</v>
      </c>
      <c r="AK49" s="153">
        <f t="shared" si="4"/>
        <v>118356.4</v>
      </c>
      <c r="AL49" s="153">
        <v>118356.4</v>
      </c>
    </row>
    <row r="50" spans="24:38" hidden="1" x14ac:dyDescent="0.25">
      <c r="AK50" s="364">
        <f>AK51-AK49</f>
        <v>0</v>
      </c>
    </row>
    <row r="51" spans="24:38" hidden="1" x14ac:dyDescent="0.25">
      <c r="Y51" s="153">
        <v>348.95</v>
      </c>
      <c r="Z51" s="153">
        <v>1868.9399999999998</v>
      </c>
      <c r="AA51" s="153">
        <v>10198.950000000001</v>
      </c>
      <c r="AB51" s="153">
        <v>3198.95</v>
      </c>
      <c r="AC51" s="153">
        <v>3948.95</v>
      </c>
      <c r="AD51" s="153">
        <v>16168.95</v>
      </c>
      <c r="AE51" s="153">
        <v>6588.9599999999991</v>
      </c>
      <c r="AF51" s="153">
        <v>66037.95</v>
      </c>
      <c r="AG51" s="153">
        <v>1048.95</v>
      </c>
      <c r="AH51" s="153">
        <v>1048.95</v>
      </c>
      <c r="AI51" s="153">
        <v>7448.95</v>
      </c>
      <c r="AJ51" s="153">
        <v>448.95</v>
      </c>
      <c r="AK51" s="256">
        <f>SUM(Y51:AJ51)</f>
        <v>118356.4</v>
      </c>
    </row>
    <row r="52" spans="24:38" hidden="1" x14ac:dyDescent="0.25">
      <c r="Z52" s="364">
        <f>AK50</f>
        <v>0</v>
      </c>
      <c r="AL52" s="365">
        <f>AL49-AK49</f>
        <v>0</v>
      </c>
    </row>
    <row r="53" spans="24:38" hidden="1" x14ac:dyDescent="0.25">
      <c r="Y53" s="153">
        <f>Y49-Y51</f>
        <v>0</v>
      </c>
      <c r="Z53" s="153">
        <f t="shared" ref="Z53:AJ53" si="5">Z49-Z51</f>
        <v>0</v>
      </c>
      <c r="AA53" s="153">
        <f t="shared" si="5"/>
        <v>0</v>
      </c>
      <c r="AB53" s="153">
        <f t="shared" si="5"/>
        <v>0</v>
      </c>
      <c r="AC53" s="153">
        <f t="shared" si="5"/>
        <v>0</v>
      </c>
      <c r="AD53" s="153">
        <f t="shared" si="5"/>
        <v>0</v>
      </c>
      <c r="AE53" s="153">
        <f t="shared" si="5"/>
        <v>0</v>
      </c>
      <c r="AF53" s="153">
        <f t="shared" si="5"/>
        <v>0</v>
      </c>
      <c r="AG53" s="153">
        <f t="shared" si="5"/>
        <v>0</v>
      </c>
      <c r="AH53" s="153">
        <f t="shared" si="5"/>
        <v>0</v>
      </c>
      <c r="AI53" s="153">
        <f t="shared" si="5"/>
        <v>0</v>
      </c>
      <c r="AJ53" s="153">
        <f t="shared" si="5"/>
        <v>0</v>
      </c>
    </row>
    <row r="54" spans="24:38" ht="15" x14ac:dyDescent="0.25">
      <c r="AF54" s="366"/>
      <c r="AG54" s="366"/>
      <c r="AH54" s="366"/>
      <c r="AJ54" s="366"/>
    </row>
    <row r="55" spans="24:38" ht="15" x14ac:dyDescent="0.25">
      <c r="AC55" s="366"/>
      <c r="AD55" s="366"/>
      <c r="AE55" s="366"/>
      <c r="AF55" s="366"/>
      <c r="AG55" s="366"/>
      <c r="AH55" s="366"/>
      <c r="AJ55" s="366"/>
    </row>
    <row r="56" spans="24:38" x14ac:dyDescent="0.25">
      <c r="Y56" s="360"/>
      <c r="Z56" s="360"/>
      <c r="AA56" s="360"/>
      <c r="AB56" s="360"/>
      <c r="AC56" s="360"/>
      <c r="AD56" s="360"/>
      <c r="AE56" s="360"/>
      <c r="AF56" s="360"/>
      <c r="AG56" s="360"/>
      <c r="AH56" s="360"/>
      <c r="AI56" s="360"/>
      <c r="AJ56" s="360"/>
    </row>
    <row r="57" spans="24:38" x14ac:dyDescent="0.25">
      <c r="Y57" s="360"/>
      <c r="Z57" s="360"/>
      <c r="AA57" s="360"/>
      <c r="AB57" s="360"/>
      <c r="AC57" s="360"/>
      <c r="AD57" s="360"/>
      <c r="AE57" s="360"/>
      <c r="AF57" s="360"/>
      <c r="AG57" s="360"/>
      <c r="AH57" s="360"/>
      <c r="AI57" s="360"/>
      <c r="AJ57" s="360"/>
    </row>
    <row r="58" spans="24:38" x14ac:dyDescent="0.25">
      <c r="Y58" s="367"/>
      <c r="Z58" s="367"/>
      <c r="AA58" s="367"/>
      <c r="AB58" s="367"/>
      <c r="AC58" s="367"/>
      <c r="AD58" s="367"/>
      <c r="AE58" s="367"/>
      <c r="AF58" s="367"/>
      <c r="AG58" s="367"/>
      <c r="AH58" s="367"/>
      <c r="AI58" s="367"/>
      <c r="AJ58" s="367"/>
    </row>
  </sheetData>
  <sheetProtection insertRows="0" deleteRows="0" selectLockedCells="1"/>
  <autoFilter ref="A3:AL53">
    <filterColumn colId="22">
      <filters>
        <filter val="531403"/>
      </filters>
    </filterColumn>
  </autoFilter>
  <mergeCells count="4">
    <mergeCell ref="U2:X2"/>
    <mergeCell ref="H2:T2"/>
    <mergeCell ref="Y2:AL2"/>
    <mergeCell ref="A2:G2"/>
  </mergeCells>
  <conditionalFormatting sqref="AL4:AL48">
    <cfRule type="containsText" dxfId="29" priority="3" operator="containsText" text="CORRECTO">
      <formula>NOT(ISERROR(SEARCH("CORRECTO",AL4)))</formula>
    </cfRule>
  </conditionalFormatting>
  <conditionalFormatting sqref="T4:T48">
    <cfRule type="containsText" dxfId="28" priority="1" operator="containsText" text="CORRECTO">
      <formula>NOT(ISERROR(SEARCH("CORRECTO",T4)))</formula>
    </cfRule>
    <cfRule type="containsText" dxfId="27" priority="2" operator="containsText" text="ERROR">
      <formula>NOT(ISERROR(SEARCH("ERROR",T4)))</formula>
    </cfRule>
  </conditionalFormatting>
  <conditionalFormatting sqref="AL4:AL48">
    <cfRule type="containsText" dxfId="26" priority="5" operator="containsText" text="ERROR">
      <formula>NOT(ISERROR(SEARCH("ERROR",AL4)))</formula>
    </cfRule>
  </conditionalFormatting>
  <dataValidations count="4">
    <dataValidation type="list" allowBlank="1" showInputMessage="1" showErrorMessage="1" sqref="E4:E48">
      <formula1>Actividades</formula1>
    </dataValidation>
    <dataValidation type="list" allowBlank="1" showInputMessage="1" showErrorMessage="1" sqref="F4:F21">
      <formula1>INDIRECT(E4:E48)</formula1>
    </dataValidation>
    <dataValidation type="list" allowBlank="1" showInputMessage="1" showErrorMessage="1" sqref="F22:F27">
      <formula1>INDIRECT(E22:E67)</formula1>
    </dataValidation>
    <dataValidation type="list" allowBlank="1" showInputMessage="1" showErrorMessage="1" sqref="F28:F48">
      <formula1>INDIRECT(E28:E74)</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LISTAS!$A$2:$A$4</xm:f>
          </x14:formula1>
          <xm:sqref>A4</xm:sqref>
        </x14:dataValidation>
        <x14:dataValidation type="list" allowBlank="1" showInputMessage="1" showErrorMessage="1">
          <x14:formula1>
            <xm:f>LISTAS!$C$2:$C$205</xm:f>
          </x14:formula1>
          <xm:sqref>X45:X48 X4:X43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7"/>
  <sheetViews>
    <sheetView tabSelected="1" topLeftCell="A39" zoomScale="70" zoomScaleNormal="70" workbookViewId="0">
      <selection activeCell="A55" sqref="A55"/>
    </sheetView>
  </sheetViews>
  <sheetFormatPr baseColWidth="10" defaultRowHeight="12.75" x14ac:dyDescent="0.25"/>
  <cols>
    <col min="1" max="1" width="47.85546875" style="154" customWidth="1"/>
    <col min="2" max="2" width="44" style="153" customWidth="1"/>
    <col min="3" max="3" width="23.5703125" style="153" customWidth="1"/>
    <col min="4" max="4" width="7.42578125" style="153" customWidth="1"/>
    <col min="5" max="5" width="21" style="154" customWidth="1"/>
    <col min="6" max="6" width="20.7109375" style="153" hidden="1" customWidth="1"/>
    <col min="7" max="7" width="0" style="153" hidden="1" customWidth="1"/>
    <col min="8" max="9" width="6.28515625" style="153" hidden="1" customWidth="1"/>
    <col min="10" max="10" width="7.140625" style="153" hidden="1" customWidth="1"/>
    <col min="11" max="11" width="6.7109375" style="153" hidden="1" customWidth="1"/>
    <col min="12" max="12" width="6.85546875" style="153" hidden="1" customWidth="1"/>
    <col min="13" max="13" width="6.5703125" style="153" hidden="1" customWidth="1"/>
    <col min="14" max="14" width="5.7109375" style="153" hidden="1" customWidth="1"/>
    <col min="15" max="15" width="6.7109375" style="153" hidden="1" customWidth="1"/>
    <col min="16" max="16" width="6.28515625" style="153" hidden="1" customWidth="1"/>
    <col min="17" max="18" width="6.42578125" style="153" hidden="1" customWidth="1"/>
    <col min="19" max="19" width="5.7109375" style="153" hidden="1" customWidth="1"/>
    <col min="20" max="20" width="17.140625" style="153" hidden="1" customWidth="1"/>
    <col min="21" max="21" width="19" style="153" hidden="1" customWidth="1"/>
    <col min="22" max="22" width="0" style="153" hidden="1" customWidth="1"/>
    <col min="23" max="23" width="14.7109375" style="153" customWidth="1"/>
    <col min="24" max="24" width="22.42578125" style="154" customWidth="1"/>
    <col min="25" max="25" width="8.42578125" style="153" customWidth="1"/>
    <col min="26" max="26" width="10.85546875" style="153" customWidth="1"/>
    <col min="27" max="27" width="9.85546875" style="153" customWidth="1"/>
    <col min="28" max="29" width="8.42578125" style="153" customWidth="1"/>
    <col min="30" max="30" width="10.42578125" style="153" customWidth="1"/>
    <col min="31" max="31" width="11" style="153" customWidth="1"/>
    <col min="32" max="32" width="10.7109375" style="153" customWidth="1"/>
    <col min="33" max="33" width="9.42578125" style="153" customWidth="1"/>
    <col min="34" max="34" width="9.7109375" style="153" customWidth="1"/>
    <col min="35" max="35" width="8.7109375" style="153" customWidth="1"/>
    <col min="36" max="36" width="8.42578125" style="153" customWidth="1"/>
    <col min="37" max="37" width="18.7109375" style="256" customWidth="1"/>
    <col min="38" max="38" width="15.7109375" style="153" customWidth="1"/>
    <col min="39" max="16384" width="11.42578125" style="153"/>
  </cols>
  <sheetData>
    <row r="1" spans="1:38" ht="13.5" thickBot="1" x14ac:dyDescent="0.3"/>
    <row r="2" spans="1:38" ht="15.75" customHeight="1" thickBot="1" x14ac:dyDescent="0.3">
      <c r="A2" s="392" t="s">
        <v>22</v>
      </c>
      <c r="B2" s="393"/>
      <c r="C2" s="393"/>
      <c r="D2" s="393"/>
      <c r="E2" s="393"/>
      <c r="F2" s="393"/>
      <c r="G2" s="394"/>
      <c r="H2" s="392" t="s">
        <v>8</v>
      </c>
      <c r="I2" s="393"/>
      <c r="J2" s="393"/>
      <c r="K2" s="393"/>
      <c r="L2" s="393"/>
      <c r="M2" s="393"/>
      <c r="N2" s="393"/>
      <c r="O2" s="393"/>
      <c r="P2" s="393"/>
      <c r="Q2" s="393"/>
      <c r="R2" s="393"/>
      <c r="S2" s="393"/>
      <c r="T2" s="394"/>
      <c r="U2" s="392" t="s">
        <v>21</v>
      </c>
      <c r="V2" s="393"/>
      <c r="W2" s="393"/>
      <c r="X2" s="394"/>
      <c r="Y2" s="392" t="s">
        <v>299</v>
      </c>
      <c r="Z2" s="393"/>
      <c r="AA2" s="393"/>
      <c r="AB2" s="393"/>
      <c r="AC2" s="393"/>
      <c r="AD2" s="393"/>
      <c r="AE2" s="393"/>
      <c r="AF2" s="393"/>
      <c r="AG2" s="393"/>
      <c r="AH2" s="393"/>
      <c r="AI2" s="393"/>
      <c r="AJ2" s="393"/>
      <c r="AK2" s="393"/>
      <c r="AL2" s="394"/>
    </row>
    <row r="3" spans="1:38" ht="53.25" customHeight="1" x14ac:dyDescent="0.25">
      <c r="A3" s="159" t="s">
        <v>0</v>
      </c>
      <c r="B3" s="159" t="s">
        <v>1</v>
      </c>
      <c r="C3" s="159" t="s">
        <v>2</v>
      </c>
      <c r="D3" s="159" t="s">
        <v>284</v>
      </c>
      <c r="E3" s="159" t="s">
        <v>3</v>
      </c>
      <c r="F3" s="159" t="s">
        <v>4</v>
      </c>
      <c r="G3" s="157" t="s">
        <v>286</v>
      </c>
      <c r="H3" s="160" t="s">
        <v>9</v>
      </c>
      <c r="I3" s="160" t="s">
        <v>10</v>
      </c>
      <c r="J3" s="160" t="s">
        <v>11</v>
      </c>
      <c r="K3" s="160" t="s">
        <v>12</v>
      </c>
      <c r="L3" s="160" t="s">
        <v>13</v>
      </c>
      <c r="M3" s="160" t="s">
        <v>14</v>
      </c>
      <c r="N3" s="160" t="s">
        <v>15</v>
      </c>
      <c r="O3" s="160" t="s">
        <v>16</v>
      </c>
      <c r="P3" s="160" t="s">
        <v>5</v>
      </c>
      <c r="Q3" s="160" t="s">
        <v>17</v>
      </c>
      <c r="R3" s="160" t="s">
        <v>6</v>
      </c>
      <c r="S3" s="160" t="s">
        <v>7</v>
      </c>
      <c r="T3" s="157" t="s">
        <v>285</v>
      </c>
      <c r="U3" s="158" t="s">
        <v>18</v>
      </c>
      <c r="V3" s="159" t="s">
        <v>40</v>
      </c>
      <c r="W3" s="159" t="s">
        <v>19</v>
      </c>
      <c r="X3" s="159" t="s">
        <v>20</v>
      </c>
      <c r="Y3" s="155" t="s">
        <v>9</v>
      </c>
      <c r="Z3" s="155" t="s">
        <v>10</v>
      </c>
      <c r="AA3" s="156" t="s">
        <v>11</v>
      </c>
      <c r="AB3" s="156" t="s">
        <v>12</v>
      </c>
      <c r="AC3" s="156" t="s">
        <v>13</v>
      </c>
      <c r="AD3" s="155" t="s">
        <v>14</v>
      </c>
      <c r="AE3" s="155" t="s">
        <v>15</v>
      </c>
      <c r="AF3" s="155" t="s">
        <v>16</v>
      </c>
      <c r="AG3" s="155" t="s">
        <v>5</v>
      </c>
      <c r="AH3" s="155" t="s">
        <v>17</v>
      </c>
      <c r="AI3" s="156" t="s">
        <v>6</v>
      </c>
      <c r="AJ3" s="155" t="s">
        <v>7</v>
      </c>
      <c r="AK3" s="257" t="s">
        <v>300</v>
      </c>
      <c r="AL3" s="157" t="s">
        <v>285</v>
      </c>
    </row>
    <row r="4" spans="1:38" ht="51" x14ac:dyDescent="0.25">
      <c r="A4" s="9" t="s">
        <v>24</v>
      </c>
      <c r="B4" s="9" t="s">
        <v>827</v>
      </c>
      <c r="C4" s="175" t="str">
        <f>IF(B4&lt;&gt;0,LISTAS!$B$2,"COLUMNA SE CARGA AUTOMATICAMENTE")</f>
        <v>Fortalecimiento del deporte nacional.</v>
      </c>
      <c r="D4" s="175" t="str">
        <f>IF(E4=LISTAS!$H$2,LISTAS!$I$2,IF(E4=LISTAS!$H$3,LISTAS!$I$3,IF(E4=LISTAS!$H$4,LISTAS!$I$4,IF(E4=LISTAS!$H$5,LISTAS!$I$5,IF(E4=LISTAS!$H$6,LISTAS!$I$6,IF(E4=LISTAS!$H$7,LISTAS!$I$7,IF(E4=LISTAS!$H$8,LISTAS!$I$8,IF(E4=LISTAS!$H$9,LISTAS!$I$9,IF(E4=LISTAS!$H$10,LISTAS!$I$10,IF(E4=LISTAS!$H$14,LISTAS!$I$14,IF(E4=LISTAS!$H$11,LISTAS!$I$11,IF(E4=LISTAS!$H$12,LISTAS!$I$12,IF(E4=LISTAS!$H$13,LISTAS!$I$13,"SELECCIONE PRIMERO LA ACTIVIDAD")))))))))))))</f>
        <v>011</v>
      </c>
      <c r="E4" s="9" t="s">
        <v>297</v>
      </c>
      <c r="F4" s="9" t="s">
        <v>266</v>
      </c>
      <c r="G4" s="258">
        <v>5</v>
      </c>
      <c r="H4" s="9"/>
      <c r="I4" s="9"/>
      <c r="J4" s="9">
        <v>5</v>
      </c>
      <c r="K4" s="9"/>
      <c r="L4" s="9"/>
      <c r="M4" s="9"/>
      <c r="N4" s="9"/>
      <c r="O4" s="9"/>
      <c r="P4" s="9"/>
      <c r="Q4" s="9"/>
      <c r="R4" s="9"/>
      <c r="S4" s="9"/>
      <c r="T4" s="175" t="str">
        <f>IF(SUM(H4:S4)=G4,"CORRECTO","ERROR")</f>
        <v>CORRECTO</v>
      </c>
      <c r="U4" s="259">
        <v>1990.64</v>
      </c>
      <c r="V4" s="175" t="str">
        <f>IF(X4="","",MID(W4,1,2))</f>
        <v>53</v>
      </c>
      <c r="W4" s="175" t="str">
        <f>IFERROR(VLOOKUP(X4,LISTAS!$C$2:$D$205,2,0),"INGRESE NOMBRE DEL ITEM")</f>
        <v>530301</v>
      </c>
      <c r="X4" s="9" t="s">
        <v>235</v>
      </c>
      <c r="Y4" s="9"/>
      <c r="Z4" s="275">
        <f>690.64-690.64</f>
        <v>0</v>
      </c>
      <c r="AA4" s="275">
        <f>1300-1300</f>
        <v>0</v>
      </c>
      <c r="AB4" s="9"/>
      <c r="AC4" s="9"/>
      <c r="AD4" s="275">
        <f>690.64+1300+2000-156.92</f>
        <v>3833.72</v>
      </c>
      <c r="AE4" s="9">
        <f>1200</f>
        <v>1200</v>
      </c>
      <c r="AF4" s="9"/>
      <c r="AG4" s="9"/>
      <c r="AH4" s="9"/>
      <c r="AI4" s="9"/>
      <c r="AJ4" s="9"/>
      <c r="AK4" s="260">
        <f>SUM(Y4:AJ4)</f>
        <v>5033.7199999999993</v>
      </c>
      <c r="AL4" s="175" t="str">
        <f>IF(SUM(Y4:AJ4)=U4,"CORRECTO","ERROR")</f>
        <v>ERROR</v>
      </c>
    </row>
    <row r="5" spans="1:38" ht="51" x14ac:dyDescent="0.25">
      <c r="A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prioritarios.","SELECCIONE PRIMERO EN  CELDA A4")))</f>
        <v>Facilitar la consecución de logros deportivos a nivel nacional e internacional de las y los deportistas incluyendo, aquellos que tengan algún tipo de discapacidad.</v>
      </c>
      <c r="B5" s="9" t="s">
        <v>827</v>
      </c>
      <c r="C5" s="175" t="str">
        <f>IF(B5&lt;&gt;0,LISTAS!$B$2,"")</f>
        <v>Fortalecimiento del deporte nacional.</v>
      </c>
      <c r="D5" s="175" t="str">
        <f>IF(E5=LISTAS!$H$2,LISTAS!$I$2,IF(E5=LISTAS!$H$3,LISTAS!$I$3,IF(E5=LISTAS!$H$4,LISTAS!$I$4,IF(E5=LISTAS!$H$5,LISTAS!$I$5,IF(E5=LISTAS!$H$6,LISTAS!$I$6,IF(E5=LISTAS!$H$7,LISTAS!$I$7,IF(E5=LISTAS!$H$8,LISTAS!$I$8,IF(E5=LISTAS!$H$9,LISTAS!$I$9,IF(E5=LISTAS!$H$10,LISTAS!$I$10,IF(E5=LISTAS!$H$14,LISTAS!$I$14,IF(E5=LISTAS!$H$11,LISTAS!$I$11,IF(E5=LISTAS!$H$12,LISTAS!$I$12,IF(E5=LISTAS!$H$13,LISTAS!$I$13,"")))))))))))))</f>
        <v>011</v>
      </c>
      <c r="E5" s="9" t="s">
        <v>297</v>
      </c>
      <c r="F5" s="9" t="s">
        <v>267</v>
      </c>
      <c r="G5" s="258">
        <v>100</v>
      </c>
      <c r="H5" s="9"/>
      <c r="I5" s="9"/>
      <c r="J5" s="9">
        <v>20</v>
      </c>
      <c r="K5" s="9"/>
      <c r="L5" s="9"/>
      <c r="M5" s="9">
        <v>60</v>
      </c>
      <c r="N5" s="9">
        <v>20</v>
      </c>
      <c r="O5" s="9"/>
      <c r="P5" s="9"/>
      <c r="Q5" s="9"/>
      <c r="R5" s="9"/>
      <c r="S5" s="9"/>
      <c r="T5" s="175" t="str">
        <f t="shared" ref="T5:T42" si="0">IF(SUM(H5:S5)=G5,"CORRECTO","ERROR")</f>
        <v>CORRECTO</v>
      </c>
      <c r="U5" s="259">
        <v>1920</v>
      </c>
      <c r="V5" s="175" t="str">
        <f t="shared" ref="V5:V42" si="1">IF(X5="","",MID(W5,1,2))</f>
        <v>53</v>
      </c>
      <c r="W5" s="175" t="str">
        <f>IFERROR(VLOOKUP(X5,LISTAS!$C$2:$D$205,2,0),"")</f>
        <v>530303</v>
      </c>
      <c r="X5" s="9" t="s">
        <v>828</v>
      </c>
      <c r="Y5" s="9"/>
      <c r="Z5" s="275">
        <f>720-355</f>
        <v>365</v>
      </c>
      <c r="AA5" s="275">
        <f>1200-7.14-39.38-51.3-55-7.18</f>
        <v>1039.9999999999998</v>
      </c>
      <c r="AB5" s="9"/>
      <c r="AC5" s="9"/>
      <c r="AD5" s="9"/>
      <c r="AE5" s="9"/>
      <c r="AF5" s="9"/>
      <c r="AG5" s="9"/>
      <c r="AH5" s="9"/>
      <c r="AI5" s="9"/>
      <c r="AJ5" s="9"/>
      <c r="AK5" s="260">
        <f t="shared" ref="AK5:AK42" si="2">SUM(Y5:AJ5)</f>
        <v>1404.9999999999998</v>
      </c>
      <c r="AL5" s="175" t="str">
        <f t="shared" ref="AL5:AL42" si="3">IF(SUM(Y5:AJ5)=U5,"CORRECTO","ERROR")</f>
        <v>ERROR</v>
      </c>
    </row>
    <row r="6" spans="1:38" ht="51" x14ac:dyDescent="0.25">
      <c r="A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6" s="9" t="s">
        <v>827</v>
      </c>
      <c r="C6" s="175" t="str">
        <f>IF(B6&lt;&gt;0,LISTAS!$B$2,"")</f>
        <v>Fortalecimiento del deporte nacional.</v>
      </c>
      <c r="D6" s="175" t="str">
        <f>IF(E6=LISTAS!$H$2,LISTAS!$I$2,IF(E6=LISTAS!$H$3,LISTAS!$I$3,IF(E6=LISTAS!$H$4,LISTAS!$I$4,IF(E6=LISTAS!$H$5,LISTAS!$I$5,IF(E6=LISTAS!$H$6,LISTAS!$I$6,IF(E6=LISTAS!$H$7,LISTAS!$I$7,IF(E6=LISTAS!$H$8,LISTAS!$I$8,IF(E6=LISTAS!$H$9,LISTAS!$I$9,IF(E6=LISTAS!$H$10,LISTAS!$I$10,IF(E6=LISTAS!$H$14,LISTAS!$I$14,IF(E6=LISTAS!$H$11,LISTAS!$I$11,IF(E6=LISTAS!$H$12,LISTAS!$I$12,IF(E6=LISTAS!$H$13,LISTAS!$I$13,"")))))))))))))</f>
        <v>011</v>
      </c>
      <c r="E6" s="9" t="s">
        <v>297</v>
      </c>
      <c r="F6" s="9"/>
      <c r="G6" s="258"/>
      <c r="H6" s="9"/>
      <c r="I6" s="9"/>
      <c r="J6" s="9"/>
      <c r="K6" s="9"/>
      <c r="L6" s="9"/>
      <c r="M6" s="9"/>
      <c r="N6" s="9"/>
      <c r="O6" s="9"/>
      <c r="P6" s="9"/>
      <c r="Q6" s="9"/>
      <c r="R6" s="9"/>
      <c r="S6" s="9"/>
      <c r="T6" s="175" t="str">
        <f t="shared" si="0"/>
        <v>CORRECTO</v>
      </c>
      <c r="U6" s="259">
        <v>2349</v>
      </c>
      <c r="V6" s="175" t="str">
        <f t="shared" si="1"/>
        <v>53</v>
      </c>
      <c r="W6" s="175" t="str">
        <f>IFERROR(VLOOKUP(X6,LISTAS!$C$2:$D$198,2,0),"")</f>
        <v>531403</v>
      </c>
      <c r="X6" s="9" t="s">
        <v>666</v>
      </c>
      <c r="Y6" s="9"/>
      <c r="Z6" s="9"/>
      <c r="AA6" s="275">
        <f>2349-1259.08-1089.92</f>
        <v>0</v>
      </c>
      <c r="AB6" s="9"/>
      <c r="AC6" s="9"/>
      <c r="AD6" s="9"/>
      <c r="AE6" s="9"/>
      <c r="AF6" s="9"/>
      <c r="AG6" s="9"/>
      <c r="AH6" s="9"/>
      <c r="AI6" s="9"/>
      <c r="AJ6" s="9"/>
      <c r="AK6" s="260">
        <f t="shared" si="2"/>
        <v>0</v>
      </c>
      <c r="AL6" s="175" t="str">
        <f t="shared" si="3"/>
        <v>ERROR</v>
      </c>
    </row>
    <row r="7" spans="1:38" ht="51" x14ac:dyDescent="0.25">
      <c r="A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7" s="9" t="s">
        <v>827</v>
      </c>
      <c r="C7" s="175" t="str">
        <f>IF(B7&lt;&gt;0,LISTAS!$B$2,"")</f>
        <v>Fortalecimiento del deporte nacional.</v>
      </c>
      <c r="D7" s="175" t="str">
        <f>IF(E7=LISTAS!$H$2,LISTAS!$I$2,IF(E7=LISTAS!$H$3,LISTAS!$I$3,IF(E7=LISTAS!$H$4,LISTAS!$I$4,IF(E7=LISTAS!$H$5,LISTAS!$I$5,IF(E7=LISTAS!$H$6,LISTAS!$I$6,IF(E7=LISTAS!$H$7,LISTAS!$I$7,IF(E7=LISTAS!$H$8,LISTAS!$I$8,IF(E7=LISTAS!$H$9,LISTAS!$I$9,IF(E7=LISTAS!$H$10,LISTAS!$I$10,IF(E7=LISTAS!$H$14,LISTAS!$I$14,IF(E7=LISTAS!$H$11,LISTAS!$I$11,IF(E7=LISTAS!$H$12,LISTAS!$I$12,IF(E7=LISTAS!$H$13,LISTAS!$I$13,"")))))))))))))</f>
        <v>011</v>
      </c>
      <c r="E7" s="9" t="s">
        <v>297</v>
      </c>
      <c r="F7" s="9"/>
      <c r="G7" s="258"/>
      <c r="H7" s="9"/>
      <c r="I7" s="9"/>
      <c r="J7" s="9"/>
      <c r="K7" s="9"/>
      <c r="L7" s="9"/>
      <c r="M7" s="9"/>
      <c r="N7" s="9"/>
      <c r="O7" s="9"/>
      <c r="P7" s="9"/>
      <c r="Q7" s="9"/>
      <c r="R7" s="9"/>
      <c r="S7" s="9"/>
      <c r="T7" s="175" t="str">
        <f t="shared" si="0"/>
        <v>CORRECTO</v>
      </c>
      <c r="U7" s="259">
        <v>500</v>
      </c>
      <c r="V7" s="175" t="str">
        <f t="shared" si="1"/>
        <v>53</v>
      </c>
      <c r="W7" s="175" t="str">
        <f>IFERROR(VLOOKUP(X7,LISTAS!$C$2:$D$198,2,0),"")</f>
        <v>531404</v>
      </c>
      <c r="X7" s="9" t="s">
        <v>667</v>
      </c>
      <c r="Y7" s="9"/>
      <c r="Z7" s="9"/>
      <c r="AA7" s="275">
        <f>500-500</f>
        <v>0</v>
      </c>
      <c r="AB7" s="9"/>
      <c r="AC7" s="9"/>
      <c r="AD7" s="275">
        <f>355+500</f>
        <v>855</v>
      </c>
      <c r="AE7" s="9"/>
      <c r="AF7" s="9"/>
      <c r="AG7" s="9"/>
      <c r="AH7" s="9"/>
      <c r="AI7" s="9"/>
      <c r="AJ7" s="9"/>
      <c r="AK7" s="260">
        <f t="shared" si="2"/>
        <v>855</v>
      </c>
      <c r="AL7" s="175" t="str">
        <f t="shared" si="3"/>
        <v>ERROR</v>
      </c>
    </row>
    <row r="8" spans="1:38" ht="51" x14ac:dyDescent="0.25">
      <c r="A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8" s="9" t="s">
        <v>827</v>
      </c>
      <c r="C8" s="175" t="str">
        <f>IF(B8&lt;&gt;0,LISTAS!$B$2,"")</f>
        <v>Fortalecimiento del deporte nacional.</v>
      </c>
      <c r="D8" s="175" t="str">
        <f>IF(E8=LISTAS!$H$2,LISTAS!$I$2,IF(E8=LISTAS!$H$3,LISTAS!$I$3,IF(E8=LISTAS!$H$4,LISTAS!$I$4,IF(E8=LISTAS!$H$5,LISTAS!$I$5,IF(E8=LISTAS!$H$6,LISTAS!$I$6,IF(E8=LISTAS!$H$7,LISTAS!$I$7,IF(E8=LISTAS!$H$8,LISTAS!$I$8,IF(E8=LISTAS!$H$9,LISTAS!$I$9,IF(E8=LISTAS!$H$10,LISTAS!$I$10,IF(E8=LISTAS!$H$14,LISTAS!$I$14,IF(E8=LISTAS!$H$11,LISTAS!$I$11,IF(E8=LISTAS!$H$12,LISTAS!$I$12,IF(E8=LISTAS!$H$13,LISTAS!$I$13,"")))))))))))))</f>
        <v>011</v>
      </c>
      <c r="E8" s="9" t="s">
        <v>297</v>
      </c>
      <c r="F8" s="9"/>
      <c r="G8" s="258"/>
      <c r="H8" s="9"/>
      <c r="I8" s="9"/>
      <c r="J8" s="9"/>
      <c r="K8" s="9"/>
      <c r="L8" s="9"/>
      <c r="M8" s="9"/>
      <c r="N8" s="9"/>
      <c r="O8" s="9"/>
      <c r="P8" s="9"/>
      <c r="Q8" s="9"/>
      <c r="R8" s="9"/>
      <c r="S8" s="9"/>
      <c r="T8" s="175" t="str">
        <f t="shared" si="0"/>
        <v>CORRECTO</v>
      </c>
      <c r="U8" s="259">
        <v>1500</v>
      </c>
      <c r="V8" s="175" t="str">
        <f t="shared" si="1"/>
        <v>84</v>
      </c>
      <c r="W8" s="175">
        <f>IFERROR(VLOOKUP(X8,LISTAS!$C$2:$D$198,2,0),"")</f>
        <v>840104</v>
      </c>
      <c r="X8" s="9" t="s">
        <v>220</v>
      </c>
      <c r="Y8" s="9"/>
      <c r="Z8" s="9"/>
      <c r="AA8" s="275">
        <f>1500-1500</f>
        <v>0</v>
      </c>
      <c r="AB8" s="9"/>
      <c r="AC8" s="9"/>
      <c r="AD8" s="275">
        <f>1500-326.08-1173.92</f>
        <v>0</v>
      </c>
      <c r="AE8" s="9"/>
      <c r="AF8" s="9"/>
      <c r="AG8" s="9"/>
      <c r="AH8" s="9"/>
      <c r="AI8" s="9"/>
      <c r="AJ8" s="9"/>
      <c r="AK8" s="260">
        <f t="shared" si="2"/>
        <v>0</v>
      </c>
      <c r="AL8" s="175" t="str">
        <f t="shared" si="3"/>
        <v>ERROR</v>
      </c>
    </row>
    <row r="9" spans="1:38" ht="76.5" x14ac:dyDescent="0.25">
      <c r="A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9" s="9" t="s">
        <v>829</v>
      </c>
      <c r="C9" s="175" t="str">
        <f>IF(B9&lt;&gt;0,LISTAS!$B$2,"")</f>
        <v>Fortalecimiento del deporte nacional.</v>
      </c>
      <c r="D9" s="175" t="str">
        <f>IF(E9=LISTAS!$H$2,LISTAS!$I$2,IF(E9=LISTAS!$H$3,LISTAS!$I$3,IF(E9=LISTAS!$H$4,LISTAS!$I$4,IF(E9=LISTAS!$H$5,LISTAS!$I$5,IF(E9=LISTAS!$H$6,LISTAS!$I$6,IF(E9=LISTAS!$H$7,LISTAS!$I$7,IF(E9=LISTAS!$H$8,LISTAS!$I$8,IF(E9=LISTAS!$H$9,LISTAS!$I$9,IF(E9=LISTAS!$H$10,LISTAS!$I$10,IF(E9=LISTAS!$H$14,LISTAS!$I$14,IF(E9=LISTAS!$H$11,LISTAS!$I$11,IF(E9=LISTAS!$H$12,LISTAS!$I$12,IF(E9=LISTAS!$H$13,LISTAS!$I$13,"")))))))))))))</f>
        <v>007</v>
      </c>
      <c r="E9" s="9" t="s">
        <v>292</v>
      </c>
      <c r="F9" s="9" t="s">
        <v>259</v>
      </c>
      <c r="G9" s="258">
        <v>45</v>
      </c>
      <c r="H9" s="9"/>
      <c r="I9" s="9"/>
      <c r="J9" s="9"/>
      <c r="K9" s="9">
        <v>45</v>
      </c>
      <c r="L9" s="9"/>
      <c r="M9" s="9"/>
      <c r="N9" s="9"/>
      <c r="O9" s="9"/>
      <c r="P9" s="9"/>
      <c r="Q9" s="9"/>
      <c r="R9" s="9"/>
      <c r="S9" s="9"/>
      <c r="T9" s="175" t="str">
        <f t="shared" si="0"/>
        <v>CORRECTO</v>
      </c>
      <c r="U9" s="259">
        <v>900</v>
      </c>
      <c r="V9" s="175" t="str">
        <f t="shared" si="1"/>
        <v>53</v>
      </c>
      <c r="W9" s="175" t="str">
        <f>IFERROR(VLOOKUP(X9,LISTAS!$C$2:$D$198,2,0),"")</f>
        <v>530235</v>
      </c>
      <c r="X9" s="9" t="s">
        <v>565</v>
      </c>
      <c r="Y9" s="9"/>
      <c r="Z9" s="9"/>
      <c r="AA9" s="9"/>
      <c r="AB9" s="275">
        <f>900-732.56-13.35-59.73-56.94</f>
        <v>37.420000000000073</v>
      </c>
      <c r="AC9" s="275">
        <v>732.56</v>
      </c>
      <c r="AD9" s="9"/>
      <c r="AE9" s="9"/>
      <c r="AF9" s="9"/>
      <c r="AG9" s="9"/>
      <c r="AH9" s="9"/>
      <c r="AI9" s="9"/>
      <c r="AJ9" s="9"/>
      <c r="AK9" s="260">
        <f t="shared" si="2"/>
        <v>769.98</v>
      </c>
      <c r="AL9" s="175" t="str">
        <f t="shared" si="3"/>
        <v>ERROR</v>
      </c>
    </row>
    <row r="10" spans="1:38" ht="51" x14ac:dyDescent="0.25">
      <c r="A1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0" s="9" t="s">
        <v>829</v>
      </c>
      <c r="C10" s="175" t="str">
        <f>IF(B10&lt;&gt;0,LISTAS!$B$2,"")</f>
        <v>Fortalecimiento del deporte nacional.</v>
      </c>
      <c r="D10" s="175" t="str">
        <f>IF(E10=LISTAS!$H$2,LISTAS!$I$2,IF(E10=LISTAS!$H$3,LISTAS!$I$3,IF(E10=LISTAS!$H$4,LISTAS!$I$4,IF(E10=LISTAS!$H$5,LISTAS!$I$5,IF(E10=LISTAS!$H$6,LISTAS!$I$6,IF(E10=LISTAS!$H$7,LISTAS!$I$7,IF(E10=LISTAS!$H$8,LISTAS!$I$8,IF(E10=LISTAS!$H$9,LISTAS!$I$9,IF(E10=LISTAS!$H$10,LISTAS!$I$10,IF(E10=LISTAS!$H$14,LISTAS!$I$14,IF(E10=LISTAS!$H$11,LISTAS!$I$11,IF(E10=LISTAS!$H$12,LISTAS!$I$12,IF(E10=LISTAS!$H$13,LISTAS!$I$13,"")))))))))))))</f>
        <v>007</v>
      </c>
      <c r="E10" s="9" t="s">
        <v>292</v>
      </c>
      <c r="F10" s="9"/>
      <c r="G10" s="258"/>
      <c r="H10" s="9"/>
      <c r="I10" s="9"/>
      <c r="J10" s="9"/>
      <c r="K10" s="9"/>
      <c r="L10" s="9"/>
      <c r="M10" s="9"/>
      <c r="N10" s="9"/>
      <c r="O10" s="9"/>
      <c r="P10" s="9"/>
      <c r="Q10" s="9"/>
      <c r="R10" s="9"/>
      <c r="S10" s="9"/>
      <c r="T10" s="175" t="str">
        <f t="shared" si="0"/>
        <v>CORRECTO</v>
      </c>
      <c r="U10" s="259">
        <v>100</v>
      </c>
      <c r="V10" s="175" t="str">
        <f t="shared" si="1"/>
        <v>53</v>
      </c>
      <c r="W10" s="175" t="str">
        <f>IFERROR(VLOOKUP(X10,LISTAS!$C$2:$D$198,2,0),"")</f>
        <v>530801</v>
      </c>
      <c r="X10" s="9" t="s">
        <v>243</v>
      </c>
      <c r="Y10" s="9"/>
      <c r="Z10" s="9"/>
      <c r="AA10" s="9"/>
      <c r="AB10" s="9">
        <v>100</v>
      </c>
      <c r="AC10" s="9"/>
      <c r="AD10" s="9"/>
      <c r="AE10" s="9"/>
      <c r="AF10" s="9"/>
      <c r="AG10" s="9"/>
      <c r="AH10" s="9"/>
      <c r="AI10" s="9"/>
      <c r="AJ10" s="9"/>
      <c r="AK10" s="260">
        <f t="shared" si="2"/>
        <v>100</v>
      </c>
      <c r="AL10" s="175" t="str">
        <f t="shared" si="3"/>
        <v>CORRECTO</v>
      </c>
    </row>
    <row r="11" spans="1:38" ht="51" x14ac:dyDescent="0.25">
      <c r="A1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1" s="9" t="s">
        <v>829</v>
      </c>
      <c r="C11" s="175" t="str">
        <f>IF(B11&lt;&gt;0,LISTAS!$B$2,"")</f>
        <v>Fortalecimiento del deporte nacional.</v>
      </c>
      <c r="D11" s="175" t="str">
        <f>IF(E11=LISTAS!$H$2,LISTAS!$I$2,IF(E11=LISTAS!$H$3,LISTAS!$I$3,IF(E11=LISTAS!$H$4,LISTAS!$I$4,IF(E11=LISTAS!$H$5,LISTAS!$I$5,IF(E11=LISTAS!$H$6,LISTAS!$I$6,IF(E11=LISTAS!$H$7,LISTAS!$I$7,IF(E11=LISTAS!$H$8,LISTAS!$I$8,IF(E11=LISTAS!$H$9,LISTAS!$I$9,IF(E11=LISTAS!$H$10,LISTAS!$I$10,IF(E11=LISTAS!$H$14,LISTAS!$I$14,IF(E11=LISTAS!$H$11,LISTAS!$I$11,IF(E11=LISTAS!$H$12,LISTAS!$I$12,IF(E11=LISTAS!$H$13,LISTAS!$I$13,"")))))))))))))</f>
        <v>007</v>
      </c>
      <c r="E11" s="9" t="s">
        <v>292</v>
      </c>
      <c r="F11" s="9"/>
      <c r="G11" s="258"/>
      <c r="H11" s="9"/>
      <c r="I11" s="9"/>
      <c r="J11" s="9"/>
      <c r="K11" s="9"/>
      <c r="L11" s="9"/>
      <c r="M11" s="9"/>
      <c r="N11" s="9"/>
      <c r="O11" s="9"/>
      <c r="P11" s="9"/>
      <c r="Q11" s="9"/>
      <c r="R11" s="9"/>
      <c r="S11" s="9"/>
      <c r="T11" s="175" t="str">
        <f t="shared" si="0"/>
        <v>CORRECTO</v>
      </c>
      <c r="U11" s="259">
        <v>300</v>
      </c>
      <c r="V11" s="175" t="str">
        <f>IF(X11="","",MID(W11,1,2))</f>
        <v>53</v>
      </c>
      <c r="W11" s="175" t="str">
        <f>IFERROR(VLOOKUP(X11,LISTAS!$C$2:$D$198,2,0),"")</f>
        <v>530504</v>
      </c>
      <c r="X11" s="9" t="s">
        <v>608</v>
      </c>
      <c r="Y11" s="9"/>
      <c r="Z11" s="9"/>
      <c r="AA11" s="9"/>
      <c r="AB11" s="275">
        <f>300-300</f>
        <v>0</v>
      </c>
      <c r="AC11" s="275">
        <v>300</v>
      </c>
      <c r="AD11" s="9"/>
      <c r="AE11" s="9"/>
      <c r="AF11" s="9"/>
      <c r="AG11" s="9"/>
      <c r="AH11" s="9"/>
      <c r="AI11" s="9"/>
      <c r="AJ11" s="9"/>
      <c r="AK11" s="260">
        <f t="shared" si="2"/>
        <v>300</v>
      </c>
      <c r="AL11" s="175" t="str">
        <f t="shared" si="3"/>
        <v>CORRECTO</v>
      </c>
    </row>
    <row r="12" spans="1:38" ht="51" x14ac:dyDescent="0.25">
      <c r="A1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2" s="9" t="s">
        <v>829</v>
      </c>
      <c r="C12" s="175" t="str">
        <f>IF(B12&lt;&gt;0,LISTAS!$B$2,"")</f>
        <v>Fortalecimiento del deporte nacional.</v>
      </c>
      <c r="D12" s="175" t="str">
        <f>IF(E12=LISTAS!$H$2,LISTAS!$I$2,IF(E12=LISTAS!$H$3,LISTAS!$I$3,IF(E12=LISTAS!$H$4,LISTAS!$I$4,IF(E12=LISTAS!$H$5,LISTAS!$I$5,IF(E12=LISTAS!$H$6,LISTAS!$I$6,IF(E12=LISTAS!$H$7,LISTAS!$I$7,IF(E12=LISTAS!$H$8,LISTAS!$I$8,IF(E12=LISTAS!$H$9,LISTAS!$I$9,IF(E12=LISTAS!$H$10,LISTAS!$I$10,IF(E12=LISTAS!$H$14,LISTAS!$I$14,IF(E12=LISTAS!$H$11,LISTAS!$I$11,IF(E12=LISTAS!$H$12,LISTAS!$I$12,IF(E12=LISTAS!$H$13,LISTAS!$I$13,"")))))))))))))</f>
        <v>007</v>
      </c>
      <c r="E12" s="9" t="s">
        <v>292</v>
      </c>
      <c r="F12" s="9"/>
      <c r="G12" s="258"/>
      <c r="H12" s="9"/>
      <c r="I12" s="9"/>
      <c r="J12" s="9"/>
      <c r="K12" s="9"/>
      <c r="L12" s="9"/>
      <c r="M12" s="9"/>
      <c r="N12" s="9"/>
      <c r="O12" s="9"/>
      <c r="P12" s="9"/>
      <c r="Q12" s="9"/>
      <c r="R12" s="9"/>
      <c r="S12" s="9"/>
      <c r="T12" s="175" t="str">
        <f t="shared" si="0"/>
        <v>CORRECTO</v>
      </c>
      <c r="U12" s="259">
        <v>300</v>
      </c>
      <c r="V12" s="175" t="str">
        <f>IF(X12="","",MID(W12,1,2))</f>
        <v>53</v>
      </c>
      <c r="W12" s="175" t="str">
        <f>IFERROR(VLOOKUP(X12,LISTAS!$C$2:$D$198,2,0),"")</f>
        <v>530221</v>
      </c>
      <c r="X12" s="9" t="s">
        <v>552</v>
      </c>
      <c r="Y12" s="9"/>
      <c r="Z12" s="9"/>
      <c r="AA12" s="9"/>
      <c r="AB12" s="275">
        <f>300-300</f>
        <v>0</v>
      </c>
      <c r="AC12" s="275">
        <v>300</v>
      </c>
      <c r="AD12" s="9"/>
      <c r="AE12" s="9"/>
      <c r="AF12" s="9"/>
      <c r="AG12" s="9"/>
      <c r="AH12" s="9"/>
      <c r="AI12" s="9"/>
      <c r="AJ12" s="9"/>
      <c r="AK12" s="260">
        <f t="shared" si="2"/>
        <v>300</v>
      </c>
      <c r="AL12" s="175" t="str">
        <f t="shared" si="3"/>
        <v>CORRECTO</v>
      </c>
    </row>
    <row r="13" spans="1:38" ht="127.5" x14ac:dyDescent="0.25">
      <c r="A1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3" s="9" t="s">
        <v>829</v>
      </c>
      <c r="C13" s="175" t="str">
        <f>IF(B13&lt;&gt;0,LISTAS!$B$2,"")</f>
        <v>Fortalecimiento del deporte nacional.</v>
      </c>
      <c r="D13" s="175" t="str">
        <f>IF(E13=LISTAS!$H$2,LISTAS!$I$2,IF(E13=LISTAS!$H$3,LISTAS!$I$3,IF(E13=LISTAS!$H$4,LISTAS!$I$4,IF(E13=LISTAS!$H$5,LISTAS!$I$5,IF(E13=LISTAS!$H$6,LISTAS!$I$6,IF(E13=LISTAS!$H$7,LISTAS!$I$7,IF(E13=LISTAS!$H$8,LISTAS!$I$8,IF(E13=LISTAS!$H$9,LISTAS!$I$9,IF(E13=LISTAS!$H$10,LISTAS!$I$10,IF(E13=LISTAS!$H$14,LISTAS!$I$14,IF(E13=LISTAS!$H$11,LISTAS!$I$11,IF(E13=LISTAS!$H$12,LISTAS!$I$12,IF(E13=LISTAS!$H$13,LISTAS!$I$13,"")))))))))))))</f>
        <v>007</v>
      </c>
      <c r="E13" s="9" t="s">
        <v>292</v>
      </c>
      <c r="F13" s="9"/>
      <c r="G13" s="258"/>
      <c r="H13" s="9"/>
      <c r="I13" s="9"/>
      <c r="J13" s="9"/>
      <c r="K13" s="9"/>
      <c r="L13" s="9"/>
      <c r="M13" s="9"/>
      <c r="N13" s="9"/>
      <c r="O13" s="9"/>
      <c r="P13" s="9"/>
      <c r="Q13" s="9"/>
      <c r="R13" s="9"/>
      <c r="S13" s="9"/>
      <c r="T13" s="175" t="str">
        <f t="shared" si="0"/>
        <v>CORRECTO</v>
      </c>
      <c r="U13" s="259">
        <v>100</v>
      </c>
      <c r="V13" s="175" t="str">
        <f t="shared" si="1"/>
        <v>53</v>
      </c>
      <c r="W13" s="175" t="str">
        <f>IFERROR(VLOOKUP(X13,LISTAS!$C$2:$D$198,2,0),"")</f>
        <v>530204</v>
      </c>
      <c r="X13" s="9" t="s">
        <v>541</v>
      </c>
      <c r="Y13" s="9"/>
      <c r="Z13" s="9"/>
      <c r="AA13" s="9"/>
      <c r="AB13" s="275">
        <f>100-60-40</f>
        <v>0</v>
      </c>
      <c r="AC13" s="275">
        <v>60</v>
      </c>
      <c r="AD13" s="275">
        <v>40</v>
      </c>
      <c r="AE13" s="9"/>
      <c r="AF13" s="9"/>
      <c r="AG13" s="9"/>
      <c r="AH13" s="9"/>
      <c r="AI13" s="9"/>
      <c r="AJ13" s="9"/>
      <c r="AK13" s="260">
        <f t="shared" si="2"/>
        <v>100</v>
      </c>
      <c r="AL13" s="175" t="str">
        <f t="shared" si="3"/>
        <v>CORRECTO</v>
      </c>
    </row>
    <row r="14" spans="1:38" ht="51" x14ac:dyDescent="0.25">
      <c r="A1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4" s="9" t="s">
        <v>830</v>
      </c>
      <c r="C14" s="175" t="str">
        <f>IF(B14&lt;&gt;0,LISTAS!$B$2,"")</f>
        <v>Fortalecimiento del deporte nacional.</v>
      </c>
      <c r="D14" s="175" t="str">
        <f>IF(E14=LISTAS!$H$2,LISTAS!$I$2,IF(E14=LISTAS!$H$3,LISTAS!$I$3,IF(E14=LISTAS!$H$4,LISTAS!$I$4,IF(E14=LISTAS!$H$5,LISTAS!$I$5,IF(E14=LISTAS!$H$6,LISTAS!$I$6,IF(E14=LISTAS!$H$7,LISTAS!$I$7,IF(E14=LISTAS!$H$8,LISTAS!$I$8,IF(E14=LISTAS!$H$9,LISTAS!$I$9,IF(E14=LISTAS!$H$10,LISTAS!$I$10,IF(E14=LISTAS!$H$14,LISTAS!$I$14,IF(E14=LISTAS!$H$11,LISTAS!$I$11,IF(E14=LISTAS!$H$12,LISTAS!$I$12,IF(E14=LISTAS!$H$13,LISTAS!$I$13,"")))))))))))))</f>
        <v>013</v>
      </c>
      <c r="E14" s="9" t="s">
        <v>295</v>
      </c>
      <c r="F14" s="9" t="s">
        <v>262</v>
      </c>
      <c r="G14" s="258">
        <v>40</v>
      </c>
      <c r="H14" s="9"/>
      <c r="I14" s="9"/>
      <c r="J14" s="9"/>
      <c r="K14" s="9">
        <v>40</v>
      </c>
      <c r="L14" s="9"/>
      <c r="M14" s="9"/>
      <c r="N14" s="9"/>
      <c r="O14" s="9"/>
      <c r="P14" s="9"/>
      <c r="Q14" s="9"/>
      <c r="R14" s="9"/>
      <c r="S14" s="9"/>
      <c r="T14" s="175" t="str">
        <f t="shared" si="0"/>
        <v>CORRECTO</v>
      </c>
      <c r="U14" s="259">
        <v>784</v>
      </c>
      <c r="V14" s="175" t="str">
        <f t="shared" si="1"/>
        <v>53</v>
      </c>
      <c r="W14" s="175" t="str">
        <f>IFERROR(VLOOKUP(X14,LISTAS!$C$2:$D$198,2,0),"")</f>
        <v>530827</v>
      </c>
      <c r="X14" s="9" t="s">
        <v>251</v>
      </c>
      <c r="Y14" s="9"/>
      <c r="Z14" s="9"/>
      <c r="AA14" s="9"/>
      <c r="AB14" s="275">
        <f>784-242.08-541.92</f>
        <v>0</v>
      </c>
      <c r="AC14" s="9"/>
      <c r="AD14" s="9"/>
      <c r="AE14" s="9"/>
      <c r="AF14" s="9"/>
      <c r="AG14" s="9"/>
      <c r="AH14" s="9"/>
      <c r="AI14" s="9"/>
      <c r="AJ14" s="9"/>
      <c r="AK14" s="260">
        <f t="shared" si="2"/>
        <v>0</v>
      </c>
      <c r="AL14" s="175" t="str">
        <f t="shared" si="3"/>
        <v>ERROR</v>
      </c>
    </row>
    <row r="15" spans="1:38" ht="76.5" x14ac:dyDescent="0.25">
      <c r="A1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5" s="9" t="s">
        <v>831</v>
      </c>
      <c r="C15" s="175" t="str">
        <f>IF(B15&lt;&gt;0,LISTAS!$B$2,"")</f>
        <v>Fortalecimiento del deporte nacional.</v>
      </c>
      <c r="D15" s="175" t="str">
        <f>IF(E15=LISTAS!$H$2,LISTAS!$I$2,IF(E15=LISTAS!$H$3,LISTAS!$I$3,IF(E15=LISTAS!$H$4,LISTAS!$I$4,IF(E15=LISTAS!$H$5,LISTAS!$I$5,IF(E15=LISTAS!$H$6,LISTAS!$I$6,IF(E15=LISTAS!$H$7,LISTAS!$I$7,IF(E15=LISTAS!$H$8,LISTAS!$I$8,IF(E15=LISTAS!$H$9,LISTAS!$I$9,IF(E15=LISTAS!$H$10,LISTAS!$I$10,IF(E15=LISTAS!$H$14,LISTAS!$I$14,IF(E15=LISTAS!$H$11,LISTAS!$I$11,IF(E15=LISTAS!$H$12,LISTAS!$I$12,IF(E15=LISTAS!$H$13,LISTAS!$I$13,"")))))))))))))</f>
        <v>005</v>
      </c>
      <c r="E15" s="9" t="s">
        <v>290</v>
      </c>
      <c r="F15" s="9" t="s">
        <v>257</v>
      </c>
      <c r="G15" s="258">
        <v>50</v>
      </c>
      <c r="H15" s="9"/>
      <c r="I15" s="9"/>
      <c r="J15" s="9"/>
      <c r="K15" s="9"/>
      <c r="L15" s="9">
        <v>50</v>
      </c>
      <c r="M15" s="9"/>
      <c r="N15" s="9"/>
      <c r="O15" s="9"/>
      <c r="P15" s="9"/>
      <c r="Q15" s="9"/>
      <c r="R15" s="9"/>
      <c r="S15" s="9"/>
      <c r="T15" s="175" t="str">
        <f t="shared" si="0"/>
        <v>CORRECTO</v>
      </c>
      <c r="U15" s="259">
        <v>3480.26</v>
      </c>
      <c r="V15" s="175" t="str">
        <f t="shared" si="1"/>
        <v>53</v>
      </c>
      <c r="W15" s="175">
        <f>IFERROR(VLOOKUP(X15,LISTAS!$C$2:$D$198,2,0),"")</f>
        <v>530850</v>
      </c>
      <c r="X15" s="9" t="s">
        <v>814</v>
      </c>
      <c r="Y15" s="9"/>
      <c r="Z15" s="9"/>
      <c r="AA15" s="9"/>
      <c r="AB15" s="9"/>
      <c r="AC15" s="275">
        <f>3480.26-3480.26</f>
        <v>0</v>
      </c>
      <c r="AD15" s="9"/>
      <c r="AE15" s="275">
        <v>3480.26</v>
      </c>
      <c r="AF15" s="9"/>
      <c r="AG15" s="9"/>
      <c r="AH15" s="9"/>
      <c r="AI15" s="9"/>
      <c r="AJ15" s="9"/>
      <c r="AK15" s="260">
        <f t="shared" si="2"/>
        <v>3480.26</v>
      </c>
      <c r="AL15" s="175" t="str">
        <f t="shared" si="3"/>
        <v>CORRECTO</v>
      </c>
    </row>
    <row r="16" spans="1:38" ht="51" x14ac:dyDescent="0.25">
      <c r="A1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6" s="9" t="s">
        <v>832</v>
      </c>
      <c r="C16" s="175" t="str">
        <f>IF(B16&lt;&gt;0,LISTAS!$B$2,"")</f>
        <v>Fortalecimiento del deporte nacional.</v>
      </c>
      <c r="D16" s="175" t="str">
        <f>IF(E16=LISTAS!$H$2,LISTAS!$I$2,IF(E16=LISTAS!$H$3,LISTAS!$I$3,IF(E16=LISTAS!$H$4,LISTAS!$I$4,IF(E16=LISTAS!$H$5,LISTAS!$I$5,IF(E16=LISTAS!$H$6,LISTAS!$I$6,IF(E16=LISTAS!$H$7,LISTAS!$I$7,IF(E16=LISTAS!$H$8,LISTAS!$I$8,IF(E16=LISTAS!$H$9,LISTAS!$I$9,IF(E16=LISTAS!$H$10,LISTAS!$I$10,IF(E16=LISTAS!$H$14,LISTAS!$I$14,IF(E16=LISTAS!$H$11,LISTAS!$I$11,IF(E16=LISTAS!$H$12,LISTAS!$I$12,IF(E16=LISTAS!$H$13,LISTAS!$I$13,"")))))))))))))</f>
        <v>011</v>
      </c>
      <c r="E16" s="9" t="s">
        <v>297</v>
      </c>
      <c r="F16" s="9"/>
      <c r="G16" s="258"/>
      <c r="H16" s="9"/>
      <c r="I16" s="9"/>
      <c r="J16" s="9"/>
      <c r="K16" s="9"/>
      <c r="L16" s="9"/>
      <c r="M16" s="9"/>
      <c r="N16" s="9"/>
      <c r="O16" s="9"/>
      <c r="P16" s="9"/>
      <c r="Q16" s="9"/>
      <c r="R16" s="9"/>
      <c r="S16" s="9"/>
      <c r="T16" s="175" t="str">
        <f t="shared" si="0"/>
        <v>CORRECTO</v>
      </c>
      <c r="U16" s="259">
        <v>4919.16</v>
      </c>
      <c r="V16" s="175" t="str">
        <f t="shared" si="1"/>
        <v>53</v>
      </c>
      <c r="W16" s="175" t="str">
        <f>IFERROR(VLOOKUP(X16,LISTAS!$C$2:$D$198,2,0),"")</f>
        <v>530827</v>
      </c>
      <c r="X16" s="9" t="s">
        <v>251</v>
      </c>
      <c r="Y16" s="9"/>
      <c r="Z16" s="9"/>
      <c r="AA16" s="9"/>
      <c r="AB16" s="9"/>
      <c r="AC16" s="9"/>
      <c r="AD16" s="9">
        <v>4919.16</v>
      </c>
      <c r="AE16" s="9"/>
      <c r="AF16" s="9"/>
      <c r="AG16" s="9"/>
      <c r="AH16" s="9"/>
      <c r="AI16" s="9"/>
      <c r="AJ16" s="9"/>
      <c r="AK16" s="260">
        <f t="shared" si="2"/>
        <v>4919.16</v>
      </c>
      <c r="AL16" s="175" t="str">
        <f t="shared" si="3"/>
        <v>CORRECTO</v>
      </c>
    </row>
    <row r="17" spans="1:38" ht="51" x14ac:dyDescent="0.25">
      <c r="A1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7" s="9" t="s">
        <v>833</v>
      </c>
      <c r="C17" s="175" t="str">
        <f>IF(B17&lt;&gt;0,LISTAS!$B$2,"")</f>
        <v>Fortalecimiento del deporte nacional.</v>
      </c>
      <c r="D17" s="175" t="str">
        <f>IF(E17=LISTAS!$H$2,LISTAS!$I$2,IF(E17=LISTAS!$H$3,LISTAS!$I$3,IF(E17=LISTAS!$H$4,LISTAS!$I$4,IF(E17=LISTAS!$H$5,LISTAS!$I$5,IF(E17=LISTAS!$H$6,LISTAS!$I$6,IF(E17=LISTAS!$H$7,LISTAS!$I$7,IF(E17=LISTAS!$H$8,LISTAS!$I$8,IF(E17=LISTAS!$H$9,LISTAS!$I$9,IF(E17=LISTAS!$H$10,LISTAS!$I$10,IF(E17=LISTAS!$H$14,LISTAS!$I$14,IF(E17=LISTAS!$H$11,LISTAS!$I$11,IF(E17=LISTAS!$H$12,LISTAS!$I$12,IF(E17=LISTAS!$H$13,LISTAS!$I$13,"")))))))))))))</f>
        <v>011</v>
      </c>
      <c r="E17" s="9" t="s">
        <v>297</v>
      </c>
      <c r="F17" s="9"/>
      <c r="G17" s="258"/>
      <c r="H17" s="9"/>
      <c r="I17" s="9"/>
      <c r="J17" s="9"/>
      <c r="K17" s="9"/>
      <c r="L17" s="9"/>
      <c r="M17" s="9"/>
      <c r="N17" s="9"/>
      <c r="O17" s="9"/>
      <c r="P17" s="9"/>
      <c r="Q17" s="9"/>
      <c r="R17" s="9"/>
      <c r="S17" s="9"/>
      <c r="T17" s="175" t="str">
        <f t="shared" si="0"/>
        <v>CORRECTO</v>
      </c>
      <c r="U17" s="259">
        <v>1650</v>
      </c>
      <c r="V17" s="175" t="str">
        <f t="shared" si="1"/>
        <v>53</v>
      </c>
      <c r="W17" s="175" t="str">
        <f>IFERROR(VLOOKUP(X17,LISTAS!$C$2:$D$198,2,0),"")</f>
        <v>530801</v>
      </c>
      <c r="X17" s="9" t="s">
        <v>243</v>
      </c>
      <c r="Y17" s="9"/>
      <c r="Z17" s="9"/>
      <c r="AA17" s="9"/>
      <c r="AB17" s="9"/>
      <c r="AC17" s="9"/>
      <c r="AD17" s="275">
        <f>1650-874.08-252.85-47.82-55-55-55</f>
        <v>310.24999999999994</v>
      </c>
      <c r="AE17" s="9"/>
      <c r="AF17" s="9"/>
      <c r="AG17" s="9"/>
      <c r="AH17" s="9"/>
      <c r="AI17" s="9"/>
      <c r="AJ17" s="9"/>
      <c r="AK17" s="260">
        <f t="shared" si="2"/>
        <v>310.24999999999994</v>
      </c>
      <c r="AL17" s="175" t="str">
        <f t="shared" si="3"/>
        <v>ERROR</v>
      </c>
    </row>
    <row r="18" spans="1:38" ht="51" x14ac:dyDescent="0.25">
      <c r="A1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8" s="9" t="s">
        <v>833</v>
      </c>
      <c r="C18" s="175" t="str">
        <f>IF(B18&lt;&gt;0,LISTAS!$B$2,"")</f>
        <v>Fortalecimiento del deporte nacional.</v>
      </c>
      <c r="D18" s="175" t="str">
        <f>IF(E18=LISTAS!$H$2,LISTAS!$I$2,IF(E18=LISTAS!$H$3,LISTAS!$I$3,IF(E18=LISTAS!$H$4,LISTAS!$I$4,IF(E18=LISTAS!$H$5,LISTAS!$I$5,IF(E18=LISTAS!$H$6,LISTAS!$I$6,IF(E18=LISTAS!$H$7,LISTAS!$I$7,IF(E18=LISTAS!$H$8,LISTAS!$I$8,IF(E18=LISTAS!$H$9,LISTAS!$I$9,IF(E18=LISTAS!$H$10,LISTAS!$I$10,IF(E18=LISTAS!$H$14,LISTAS!$I$14,IF(E18=LISTAS!$H$11,LISTAS!$I$11,IF(E18=LISTAS!$H$12,LISTAS!$I$12,IF(E18=LISTAS!$H$13,LISTAS!$I$13,"")))))))))))))</f>
        <v>011</v>
      </c>
      <c r="E18" s="9" t="s">
        <v>297</v>
      </c>
      <c r="F18" s="9"/>
      <c r="G18" s="258"/>
      <c r="H18" s="9"/>
      <c r="I18" s="9"/>
      <c r="J18" s="9"/>
      <c r="K18" s="9"/>
      <c r="L18" s="9"/>
      <c r="M18" s="9"/>
      <c r="N18" s="9"/>
      <c r="O18" s="9"/>
      <c r="P18" s="9"/>
      <c r="Q18" s="9"/>
      <c r="R18" s="9"/>
      <c r="S18" s="9"/>
      <c r="T18" s="175" t="str">
        <f t="shared" si="0"/>
        <v>CORRECTO</v>
      </c>
      <c r="U18" s="259">
        <v>400</v>
      </c>
      <c r="V18" s="175" t="str">
        <f t="shared" si="1"/>
        <v>53</v>
      </c>
      <c r="W18" s="175" t="str">
        <f>IFERROR(VLOOKUP(X18,LISTAS!$C$2:$D$198,2,0),"")</f>
        <v>530221</v>
      </c>
      <c r="X18" s="9" t="s">
        <v>552</v>
      </c>
      <c r="Y18" s="9"/>
      <c r="Z18" s="9"/>
      <c r="AA18" s="9"/>
      <c r="AB18" s="9"/>
      <c r="AC18" s="9"/>
      <c r="AD18" s="9">
        <v>400</v>
      </c>
      <c r="AE18" s="9"/>
      <c r="AF18" s="9"/>
      <c r="AG18" s="9"/>
      <c r="AH18" s="9"/>
      <c r="AI18" s="9"/>
      <c r="AJ18" s="9"/>
      <c r="AK18" s="260">
        <f t="shared" si="2"/>
        <v>400</v>
      </c>
      <c r="AL18" s="175" t="str">
        <f t="shared" si="3"/>
        <v>CORRECTO</v>
      </c>
    </row>
    <row r="19" spans="1:38" ht="51" x14ac:dyDescent="0.25">
      <c r="A1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19" s="9" t="s">
        <v>833</v>
      </c>
      <c r="C19" s="175" t="str">
        <f>IF(B19&lt;&gt;0,LISTAS!$B$2,"")</f>
        <v>Fortalecimiento del deporte nacional.</v>
      </c>
      <c r="D19" s="175" t="str">
        <f>IF(E19=LISTAS!$H$2,LISTAS!$I$2,IF(E19=LISTAS!$H$3,LISTAS!$I$3,IF(E19=LISTAS!$H$4,LISTAS!$I$4,IF(E19=LISTAS!$H$5,LISTAS!$I$5,IF(E19=LISTAS!$H$6,LISTAS!$I$6,IF(E19=LISTAS!$H$7,LISTAS!$I$7,IF(E19=LISTAS!$H$8,LISTAS!$I$8,IF(E19=LISTAS!$H$9,LISTAS!$I$9,IF(E19=LISTAS!$H$10,LISTAS!$I$10,IF(E19=LISTAS!$H$14,LISTAS!$I$14,IF(E19=LISTAS!$H$11,LISTAS!$I$11,IF(E19=LISTAS!$H$12,LISTAS!$I$12,IF(E19=LISTAS!$H$13,LISTAS!$I$13,"")))))))))))))</f>
        <v>011</v>
      </c>
      <c r="E19" s="9" t="s">
        <v>297</v>
      </c>
      <c r="F19" s="9"/>
      <c r="G19" s="258"/>
      <c r="H19" s="9"/>
      <c r="I19" s="9"/>
      <c r="J19" s="9"/>
      <c r="K19" s="9"/>
      <c r="L19" s="9"/>
      <c r="M19" s="9"/>
      <c r="N19" s="9"/>
      <c r="O19" s="9"/>
      <c r="P19" s="9"/>
      <c r="Q19" s="9"/>
      <c r="R19" s="9"/>
      <c r="S19" s="9"/>
      <c r="T19" s="175" t="str">
        <f t="shared" si="0"/>
        <v>CORRECTO</v>
      </c>
      <c r="U19" s="259">
        <v>1500</v>
      </c>
      <c r="V19" s="175" t="str">
        <f t="shared" si="1"/>
        <v>53</v>
      </c>
      <c r="W19" s="175" t="str">
        <f>IFERROR(VLOOKUP(X19,LISTAS!$C$2:$D$198,2,0),"")</f>
        <v>530504</v>
      </c>
      <c r="X19" s="9" t="s">
        <v>608</v>
      </c>
      <c r="Y19" s="9"/>
      <c r="Z19" s="9"/>
      <c r="AA19" s="9"/>
      <c r="AB19" s="9"/>
      <c r="AC19" s="9"/>
      <c r="AD19" s="9">
        <v>1500</v>
      </c>
      <c r="AE19" s="9"/>
      <c r="AF19" s="9"/>
      <c r="AG19" s="9"/>
      <c r="AH19" s="9"/>
      <c r="AI19" s="9"/>
      <c r="AJ19" s="9"/>
      <c r="AK19" s="260">
        <f t="shared" si="2"/>
        <v>1500</v>
      </c>
      <c r="AL19" s="175" t="str">
        <f t="shared" si="3"/>
        <v>CORRECTO</v>
      </c>
    </row>
    <row r="20" spans="1:38" ht="51" x14ac:dyDescent="0.25">
      <c r="A2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0" s="9" t="s">
        <v>833</v>
      </c>
      <c r="C20" s="175" t="str">
        <f>IF(B20&lt;&gt;0,LISTAS!$B$2,"")</f>
        <v>Fortalecimiento del deporte nacional.</v>
      </c>
      <c r="D20" s="175" t="str">
        <f>IF(E20=LISTAS!$H$2,LISTAS!$I$2,IF(E20=LISTAS!$H$3,LISTAS!$I$3,IF(E20=LISTAS!$H$4,LISTAS!$I$4,IF(E20=LISTAS!$H$5,LISTAS!$I$5,IF(E20=LISTAS!$H$6,LISTAS!$I$6,IF(E20=LISTAS!$H$7,LISTAS!$I$7,IF(E20=LISTAS!$H$8,LISTAS!$I$8,IF(E20=LISTAS!$H$9,LISTAS!$I$9,IF(E20=LISTAS!$H$10,LISTAS!$I$10,IF(E20=LISTAS!$H$14,LISTAS!$I$14,IF(E20=LISTAS!$H$11,LISTAS!$I$11,IF(E20=LISTAS!$H$12,LISTAS!$I$12,IF(E20=LISTAS!$H$13,LISTAS!$I$13,"")))))))))))))</f>
        <v>011</v>
      </c>
      <c r="E20" s="9" t="s">
        <v>297</v>
      </c>
      <c r="F20" s="9"/>
      <c r="G20" s="258"/>
      <c r="H20" s="9"/>
      <c r="I20" s="9"/>
      <c r="J20" s="9"/>
      <c r="K20" s="9"/>
      <c r="L20" s="9"/>
      <c r="M20" s="9"/>
      <c r="N20" s="9"/>
      <c r="O20" s="9"/>
      <c r="P20" s="9"/>
      <c r="Q20" s="9"/>
      <c r="R20" s="9"/>
      <c r="S20" s="9"/>
      <c r="T20" s="175" t="str">
        <f t="shared" si="0"/>
        <v>CORRECTO</v>
      </c>
      <c r="U20" s="259">
        <v>500</v>
      </c>
      <c r="V20" s="175" t="str">
        <f t="shared" si="1"/>
        <v>53</v>
      </c>
      <c r="W20" s="175" t="str">
        <f>IFERROR(VLOOKUP(X20,LISTAS!$C$2:$D$198,2,0),"")</f>
        <v>530503</v>
      </c>
      <c r="X20" s="9" t="s">
        <v>607</v>
      </c>
      <c r="Y20" s="9"/>
      <c r="Z20" s="9"/>
      <c r="AA20" s="9"/>
      <c r="AB20" s="9"/>
      <c r="AC20" s="9"/>
      <c r="AD20" s="9">
        <v>500</v>
      </c>
      <c r="AE20" s="9"/>
      <c r="AF20" s="9"/>
      <c r="AG20" s="9"/>
      <c r="AH20" s="9"/>
      <c r="AI20" s="9"/>
      <c r="AJ20" s="9"/>
      <c r="AK20" s="260">
        <f t="shared" si="2"/>
        <v>500</v>
      </c>
      <c r="AL20" s="175" t="str">
        <f t="shared" si="3"/>
        <v>CORRECTO</v>
      </c>
    </row>
    <row r="21" spans="1:38" ht="51" x14ac:dyDescent="0.25">
      <c r="A2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1" s="9" t="s">
        <v>833</v>
      </c>
      <c r="C21" s="175" t="str">
        <f>IF(B21&lt;&gt;0,LISTAS!$B$2,"")</f>
        <v>Fortalecimiento del deporte nacional.</v>
      </c>
      <c r="D21" s="175" t="str">
        <f>IF(E21=LISTAS!$H$2,LISTAS!$I$2,IF(E21=LISTAS!$H$3,LISTAS!$I$3,IF(E21=LISTAS!$H$4,LISTAS!$I$4,IF(E21=LISTAS!$H$5,LISTAS!$I$5,IF(E21=LISTAS!$H$6,LISTAS!$I$6,IF(E21=LISTAS!$H$7,LISTAS!$I$7,IF(E21=LISTAS!$H$8,LISTAS!$I$8,IF(E21=LISTAS!$H$9,LISTAS!$I$9,IF(E21=LISTAS!$H$10,LISTAS!$I$10,IF(E21=LISTAS!$H$14,LISTAS!$I$14,IF(E21=LISTAS!$H$11,LISTAS!$I$11,IF(E21=LISTAS!$H$12,LISTAS!$I$12,IF(E21=LISTAS!$H$13,LISTAS!$I$13,"")))))))))))))</f>
        <v>011</v>
      </c>
      <c r="E21" s="9" t="s">
        <v>297</v>
      </c>
      <c r="F21" s="9"/>
      <c r="G21" s="258"/>
      <c r="H21" s="9"/>
      <c r="I21" s="9"/>
      <c r="J21" s="9"/>
      <c r="K21" s="9"/>
      <c r="L21" s="9"/>
      <c r="M21" s="9"/>
      <c r="N21" s="9"/>
      <c r="O21" s="9"/>
      <c r="P21" s="9"/>
      <c r="Q21" s="9"/>
      <c r="R21" s="9"/>
      <c r="S21" s="9"/>
      <c r="T21" s="175" t="str">
        <f t="shared" si="0"/>
        <v>CORRECTO</v>
      </c>
      <c r="U21" s="259">
        <v>3200</v>
      </c>
      <c r="V21" s="175" t="str">
        <f t="shared" si="1"/>
        <v/>
      </c>
      <c r="W21" s="175" t="str">
        <f>IFERROR(VLOOKUP(X21,LISTAS!$C$2:$D$198,2,0),"")</f>
        <v/>
      </c>
      <c r="X21" s="9" t="s">
        <v>828</v>
      </c>
      <c r="Y21" s="9"/>
      <c r="Z21" s="9"/>
      <c r="AA21" s="9"/>
      <c r="AB21" s="9"/>
      <c r="AC21" s="9"/>
      <c r="AD21" s="9">
        <v>3200</v>
      </c>
      <c r="AE21" s="9"/>
      <c r="AF21" s="9"/>
      <c r="AG21" s="9"/>
      <c r="AH21" s="9"/>
      <c r="AI21" s="9"/>
      <c r="AJ21" s="9"/>
      <c r="AK21" s="260">
        <f t="shared" si="2"/>
        <v>3200</v>
      </c>
      <c r="AL21" s="175" t="str">
        <f t="shared" si="3"/>
        <v>CORRECTO</v>
      </c>
    </row>
    <row r="22" spans="1:38" ht="127.5" x14ac:dyDescent="0.25">
      <c r="A2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2" s="9" t="s">
        <v>833</v>
      </c>
      <c r="C22" s="175" t="str">
        <f>IF(B22&lt;&gt;0,LISTAS!$B$2,"")</f>
        <v>Fortalecimiento del deporte nacional.</v>
      </c>
      <c r="D22" s="175" t="str">
        <f>IF(E22=LISTAS!$H$2,LISTAS!$I$2,IF(E22=LISTAS!$H$3,LISTAS!$I$3,IF(E22=LISTAS!$H$4,LISTAS!$I$4,IF(E22=LISTAS!$H$5,LISTAS!$I$5,IF(E22=LISTAS!$H$6,LISTAS!$I$6,IF(E22=LISTAS!$H$7,LISTAS!$I$7,IF(E22=LISTAS!$H$8,LISTAS!$I$8,IF(E22=LISTAS!$H$9,LISTAS!$I$9,IF(E22=LISTAS!$H$10,LISTAS!$I$10,IF(E22=LISTAS!$H$14,LISTAS!$I$14,IF(E22=LISTAS!$H$11,LISTAS!$I$11,IF(E22=LISTAS!$H$12,LISTAS!$I$12,IF(E22=LISTAS!$H$13,LISTAS!$I$13,"")))))))))))))</f>
        <v>011</v>
      </c>
      <c r="E22" s="9" t="s">
        <v>297</v>
      </c>
      <c r="F22" s="9"/>
      <c r="G22" s="258"/>
      <c r="H22" s="9"/>
      <c r="I22" s="9"/>
      <c r="J22" s="9"/>
      <c r="K22" s="9"/>
      <c r="L22" s="9"/>
      <c r="M22" s="9"/>
      <c r="N22" s="9"/>
      <c r="O22" s="9"/>
      <c r="P22" s="9"/>
      <c r="Q22" s="9"/>
      <c r="R22" s="9"/>
      <c r="S22" s="9"/>
      <c r="T22" s="175" t="str">
        <f t="shared" si="0"/>
        <v>CORRECTO</v>
      </c>
      <c r="U22" s="259">
        <v>300</v>
      </c>
      <c r="V22" s="175" t="str">
        <f t="shared" si="1"/>
        <v>53</v>
      </c>
      <c r="W22" s="175" t="str">
        <f>IFERROR(VLOOKUP(X22,LISTAS!$C$2:$D$198,2,0),"")</f>
        <v>530204</v>
      </c>
      <c r="X22" s="9" t="s">
        <v>541</v>
      </c>
      <c r="Y22" s="9"/>
      <c r="Z22" s="9"/>
      <c r="AA22" s="9"/>
      <c r="AB22" s="9"/>
      <c r="AC22" s="9"/>
      <c r="AD22" s="9">
        <v>300</v>
      </c>
      <c r="AE22" s="9"/>
      <c r="AF22" s="9"/>
      <c r="AG22" s="9"/>
      <c r="AH22" s="9"/>
      <c r="AI22" s="9"/>
      <c r="AJ22" s="9"/>
      <c r="AK22" s="260">
        <f t="shared" si="2"/>
        <v>300</v>
      </c>
      <c r="AL22" s="175" t="str">
        <f t="shared" si="3"/>
        <v>CORRECTO</v>
      </c>
    </row>
    <row r="23" spans="1:38" ht="51" x14ac:dyDescent="0.25">
      <c r="A2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3" s="9" t="s">
        <v>834</v>
      </c>
      <c r="C23" s="175" t="str">
        <f>IF(B23&lt;&gt;0,LISTAS!$B$2,"")</f>
        <v>Fortalecimiento del deporte nacional.</v>
      </c>
      <c r="D23" s="175" t="str">
        <f>IF(E23=LISTAS!$H$2,LISTAS!$I$2,IF(E23=LISTAS!$H$3,LISTAS!$I$3,IF(E23=LISTAS!$H$4,LISTAS!$I$4,IF(E23=LISTAS!$H$5,LISTAS!$I$5,IF(E23=LISTAS!$H$6,LISTAS!$I$6,IF(E23=LISTAS!$H$7,LISTAS!$I$7,IF(E23=LISTAS!$H$8,LISTAS!$I$8,IF(E23=LISTAS!$H$9,LISTAS!$I$9,IF(E23=LISTAS!$H$10,LISTAS!$I$10,IF(E23=LISTAS!$H$14,LISTAS!$I$14,IF(E23=LISTAS!$H$11,LISTAS!$I$11,IF(E23=LISTAS!$H$12,LISTAS!$I$12,IF(E23=LISTAS!$H$13,LISTAS!$I$13,"")))))))))))))</f>
        <v>010</v>
      </c>
      <c r="E23" s="9" t="s">
        <v>296</v>
      </c>
      <c r="F23" s="9" t="s">
        <v>265</v>
      </c>
      <c r="G23" s="258">
        <v>80</v>
      </c>
      <c r="H23" s="9"/>
      <c r="I23" s="9"/>
      <c r="J23" s="9"/>
      <c r="K23" s="9"/>
      <c r="L23" s="9"/>
      <c r="M23" s="9">
        <v>50</v>
      </c>
      <c r="N23" s="9">
        <v>30</v>
      </c>
      <c r="O23" s="9"/>
      <c r="P23" s="9"/>
      <c r="Q23" s="9"/>
      <c r="R23" s="9"/>
      <c r="S23" s="9"/>
      <c r="T23" s="175" t="str">
        <f t="shared" si="0"/>
        <v>CORRECTO</v>
      </c>
      <c r="U23" s="259">
        <v>1000</v>
      </c>
      <c r="V23" s="175" t="str">
        <f t="shared" si="1"/>
        <v>53</v>
      </c>
      <c r="W23" s="175" t="str">
        <f>IFERROR(VLOOKUP(X23,LISTAS!$C$2:$D$198,2,0),"")</f>
        <v>530827</v>
      </c>
      <c r="X23" s="9" t="s">
        <v>251</v>
      </c>
      <c r="Y23" s="9"/>
      <c r="Z23" s="9"/>
      <c r="AA23" s="9"/>
      <c r="AB23" s="9"/>
      <c r="AC23" s="9"/>
      <c r="AD23" s="9">
        <v>1000</v>
      </c>
      <c r="AE23" s="9"/>
      <c r="AF23" s="9"/>
      <c r="AG23" s="9"/>
      <c r="AH23" s="9"/>
      <c r="AI23" s="9"/>
      <c r="AJ23" s="9"/>
      <c r="AK23" s="260">
        <f t="shared" si="2"/>
        <v>1000</v>
      </c>
      <c r="AL23" s="175" t="str">
        <f t="shared" si="3"/>
        <v>CORRECTO</v>
      </c>
    </row>
    <row r="24" spans="1:38" ht="51" x14ac:dyDescent="0.25">
      <c r="A2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4" s="9" t="s">
        <v>834</v>
      </c>
      <c r="C24" s="175" t="str">
        <f>IF(B24&lt;&gt;0,LISTAS!$B$2,"")</f>
        <v>Fortalecimiento del deporte nacional.</v>
      </c>
      <c r="D24" s="175" t="str">
        <f>IF(E24=LISTAS!$H$2,LISTAS!$I$2,IF(E24=LISTAS!$H$3,LISTAS!$I$3,IF(E24=LISTAS!$H$4,LISTAS!$I$4,IF(E24=LISTAS!$H$5,LISTAS!$I$5,IF(E24=LISTAS!$H$6,LISTAS!$I$6,IF(E24=LISTAS!$H$7,LISTAS!$I$7,IF(E24=LISTAS!$H$8,LISTAS!$I$8,IF(E24=LISTAS!$H$9,LISTAS!$I$9,IF(E24=LISTAS!$H$10,LISTAS!$I$10,IF(E24=LISTAS!$H$14,LISTAS!$I$14,IF(E24=LISTAS!$H$11,LISTAS!$I$11,IF(E24=LISTAS!$H$12,LISTAS!$I$12,IF(E24=LISTAS!$H$13,LISTAS!$I$13,"")))))))))))))</f>
        <v>010</v>
      </c>
      <c r="E24" s="9" t="s">
        <v>296</v>
      </c>
      <c r="F24" s="9"/>
      <c r="G24" s="258"/>
      <c r="H24" s="9"/>
      <c r="I24" s="9"/>
      <c r="J24" s="9"/>
      <c r="K24" s="9"/>
      <c r="L24" s="9"/>
      <c r="M24" s="9"/>
      <c r="N24" s="9"/>
      <c r="O24" s="9"/>
      <c r="P24" s="9"/>
      <c r="Q24" s="9"/>
      <c r="R24" s="9"/>
      <c r="S24" s="9"/>
      <c r="T24" s="175" t="str">
        <f t="shared" si="0"/>
        <v>CORRECTO</v>
      </c>
      <c r="U24" s="259">
        <v>170</v>
      </c>
      <c r="V24" s="175" t="str">
        <f t="shared" si="1"/>
        <v>53</v>
      </c>
      <c r="W24" s="175" t="str">
        <f>IFERROR(VLOOKUP(X24,LISTAS!$C$2:$D$198,2,0),"")</f>
        <v>530801</v>
      </c>
      <c r="X24" s="9" t="s">
        <v>243</v>
      </c>
      <c r="Y24" s="9"/>
      <c r="Z24" s="9"/>
      <c r="AA24" s="9"/>
      <c r="AB24" s="9"/>
      <c r="AC24" s="9"/>
      <c r="AD24" s="9">
        <v>170</v>
      </c>
      <c r="AE24" s="9"/>
      <c r="AF24" s="9"/>
      <c r="AG24" s="9"/>
      <c r="AH24" s="9"/>
      <c r="AI24" s="9"/>
      <c r="AJ24" s="9"/>
      <c r="AK24" s="260">
        <f t="shared" si="2"/>
        <v>170</v>
      </c>
      <c r="AL24" s="175" t="str">
        <f t="shared" si="3"/>
        <v>CORRECTO</v>
      </c>
    </row>
    <row r="25" spans="1:38" ht="51" x14ac:dyDescent="0.25">
      <c r="A2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5" s="9" t="s">
        <v>835</v>
      </c>
      <c r="C25" s="175" t="str">
        <f>IF(B25&lt;&gt;0,LISTAS!$B$2,"")</f>
        <v>Fortalecimiento del deporte nacional.</v>
      </c>
      <c r="D25" s="175" t="str">
        <f>IF(E25=LISTAS!$H$2,LISTAS!$I$2,IF(E25=LISTAS!$H$3,LISTAS!$I$3,IF(E25=LISTAS!$H$4,LISTAS!$I$4,IF(E25=LISTAS!$H$5,LISTAS!$I$5,IF(E25=LISTAS!$H$6,LISTAS!$I$6,IF(E25=LISTAS!$H$7,LISTAS!$I$7,IF(E25=LISTAS!$H$8,LISTAS!$I$8,IF(E25=LISTAS!$H$9,LISTAS!$I$9,IF(E25=LISTAS!$H$10,LISTAS!$I$10,IF(E25=LISTAS!$H$14,LISTAS!$I$14,IF(E25=LISTAS!$H$11,LISTAS!$I$11,IF(E25=LISTAS!$H$12,LISTAS!$I$12,IF(E25=LISTAS!$H$13,LISTAS!$I$13,"")))))))))))))</f>
        <v>010</v>
      </c>
      <c r="E25" s="9" t="s">
        <v>296</v>
      </c>
      <c r="F25" s="9"/>
      <c r="G25" s="258"/>
      <c r="H25" s="9"/>
      <c r="I25" s="9"/>
      <c r="J25" s="9"/>
      <c r="K25" s="9"/>
      <c r="L25" s="9"/>
      <c r="M25" s="9"/>
      <c r="N25" s="9"/>
      <c r="O25" s="9"/>
      <c r="P25" s="9"/>
      <c r="Q25" s="9"/>
      <c r="R25" s="9"/>
      <c r="S25" s="9"/>
      <c r="T25" s="175" t="str">
        <f t="shared" si="0"/>
        <v>CORRECTO</v>
      </c>
      <c r="U25" s="259">
        <v>1200</v>
      </c>
      <c r="V25" s="175" t="str">
        <f t="shared" si="1"/>
        <v>53</v>
      </c>
      <c r="W25" s="175">
        <f>IFERROR(VLOOKUP(X25,LISTAS!$C$2:$D$198,2,0),"")</f>
        <v>530252</v>
      </c>
      <c r="X25" s="9" t="s">
        <v>813</v>
      </c>
      <c r="Y25" s="9"/>
      <c r="Z25" s="9"/>
      <c r="AA25" s="9"/>
      <c r="AB25" s="9"/>
      <c r="AC25" s="9"/>
      <c r="AD25" s="9"/>
      <c r="AE25" s="9">
        <v>1200</v>
      </c>
      <c r="AF25" s="9"/>
      <c r="AG25" s="9"/>
      <c r="AH25" s="9"/>
      <c r="AI25" s="9"/>
      <c r="AJ25" s="9"/>
      <c r="AK25" s="260">
        <f t="shared" si="2"/>
        <v>1200</v>
      </c>
      <c r="AL25" s="175" t="str">
        <f t="shared" si="3"/>
        <v>CORRECTO</v>
      </c>
    </row>
    <row r="26" spans="1:38" ht="51" x14ac:dyDescent="0.25">
      <c r="A2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6" s="9" t="s">
        <v>835</v>
      </c>
      <c r="C26" s="175" t="str">
        <f>IF(B26&lt;&gt;0,LISTAS!$B$2,"")</f>
        <v>Fortalecimiento del deporte nacional.</v>
      </c>
      <c r="D26" s="175" t="str">
        <f>IF(E26=LISTAS!$H$2,LISTAS!$I$2,IF(E26=LISTAS!$H$3,LISTAS!$I$3,IF(E26=LISTAS!$H$4,LISTAS!$I$4,IF(E26=LISTAS!$H$5,LISTAS!$I$5,IF(E26=LISTAS!$H$6,LISTAS!$I$6,IF(E26=LISTAS!$H$7,LISTAS!$I$7,IF(E26=LISTAS!$H$8,LISTAS!$I$8,IF(E26=LISTAS!$H$9,LISTAS!$I$9,IF(E26=LISTAS!$H$10,LISTAS!$I$10,IF(E26=LISTAS!$H$14,LISTAS!$I$14,IF(E26=LISTAS!$H$11,LISTAS!$I$11,IF(E26=LISTAS!$H$12,LISTAS!$I$12,IF(E26=LISTAS!$H$13,LISTAS!$I$13,"")))))))))))))</f>
        <v>010</v>
      </c>
      <c r="E26" s="9" t="s">
        <v>296</v>
      </c>
      <c r="F26" s="9"/>
      <c r="G26" s="258"/>
      <c r="H26" s="9"/>
      <c r="I26" s="9"/>
      <c r="J26" s="9"/>
      <c r="K26" s="9"/>
      <c r="L26" s="9"/>
      <c r="M26" s="9"/>
      <c r="N26" s="9"/>
      <c r="O26" s="9"/>
      <c r="P26" s="9"/>
      <c r="Q26" s="9"/>
      <c r="R26" s="9"/>
      <c r="S26" s="9"/>
      <c r="T26" s="175" t="str">
        <f t="shared" si="0"/>
        <v>CORRECTO</v>
      </c>
      <c r="U26" s="259">
        <v>600</v>
      </c>
      <c r="V26" s="175" t="str">
        <f t="shared" si="1"/>
        <v>53</v>
      </c>
      <c r="W26" s="175" t="str">
        <f>IFERROR(VLOOKUP(X26,LISTAS!$C$2:$D$198,2,0),"")</f>
        <v>530827</v>
      </c>
      <c r="X26" s="9" t="s">
        <v>251</v>
      </c>
      <c r="Y26" s="9"/>
      <c r="Z26" s="9"/>
      <c r="AA26" s="9"/>
      <c r="AB26" s="9"/>
      <c r="AC26" s="9"/>
      <c r="AD26" s="9"/>
      <c r="AE26" s="9">
        <v>600</v>
      </c>
      <c r="AF26" s="9"/>
      <c r="AG26" s="9"/>
      <c r="AH26" s="9"/>
      <c r="AI26" s="9"/>
      <c r="AJ26" s="9"/>
      <c r="AK26" s="260">
        <f t="shared" si="2"/>
        <v>600</v>
      </c>
      <c r="AL26" s="175" t="str">
        <f t="shared" si="3"/>
        <v>CORRECTO</v>
      </c>
    </row>
    <row r="27" spans="1:38" ht="51" x14ac:dyDescent="0.25">
      <c r="A2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7" s="9" t="s">
        <v>835</v>
      </c>
      <c r="C27" s="175" t="str">
        <f>IF(B27&lt;&gt;0,LISTAS!$B$2,"")</f>
        <v>Fortalecimiento del deporte nacional.</v>
      </c>
      <c r="D27" s="175" t="str">
        <f>IF(E27=LISTAS!$H$2,LISTAS!$I$2,IF(E27=LISTAS!$H$3,LISTAS!$I$3,IF(E27=LISTAS!$H$4,LISTAS!$I$4,IF(E27=LISTAS!$H$5,LISTAS!$I$5,IF(E27=LISTAS!$H$6,LISTAS!$I$6,IF(E27=LISTAS!$H$7,LISTAS!$I$7,IF(E27=LISTAS!$H$8,LISTAS!$I$8,IF(E27=LISTAS!$H$9,LISTAS!$I$9,IF(E27=LISTAS!$H$10,LISTAS!$I$10,IF(E27=LISTAS!$H$14,LISTAS!$I$14,IF(E27=LISTAS!$H$11,LISTAS!$I$11,IF(E27=LISTAS!$H$12,LISTAS!$I$12,IF(E27=LISTAS!$H$13,LISTAS!$I$13,"")))))))))))))</f>
        <v>010</v>
      </c>
      <c r="E27" s="9" t="s">
        <v>296</v>
      </c>
      <c r="F27" s="9"/>
      <c r="G27" s="258"/>
      <c r="H27" s="9"/>
      <c r="I27" s="9"/>
      <c r="J27" s="9"/>
      <c r="K27" s="9"/>
      <c r="L27" s="9"/>
      <c r="M27" s="9"/>
      <c r="N27" s="9"/>
      <c r="O27" s="9"/>
      <c r="P27" s="9"/>
      <c r="Q27" s="9"/>
      <c r="R27" s="9"/>
      <c r="S27" s="9"/>
      <c r="T27" s="175" t="str">
        <f t="shared" si="0"/>
        <v>CORRECTO</v>
      </c>
      <c r="U27" s="259">
        <v>967.06</v>
      </c>
      <c r="V27" s="175" t="str">
        <f t="shared" si="1"/>
        <v>53</v>
      </c>
      <c r="W27" s="175" t="str">
        <f>IFERROR(VLOOKUP(X27,LISTAS!$C$2:$D$198,2,0),"")</f>
        <v>530801</v>
      </c>
      <c r="X27" s="9" t="s">
        <v>243</v>
      </c>
      <c r="Y27" s="9"/>
      <c r="Z27" s="9"/>
      <c r="AA27" s="9"/>
      <c r="AB27" s="9"/>
      <c r="AC27" s="9"/>
      <c r="AD27" s="9"/>
      <c r="AE27" s="9">
        <v>967.06</v>
      </c>
      <c r="AF27" s="9"/>
      <c r="AG27" s="9"/>
      <c r="AH27" s="9"/>
      <c r="AI27" s="9"/>
      <c r="AJ27" s="9"/>
      <c r="AK27" s="260">
        <f t="shared" si="2"/>
        <v>967.06</v>
      </c>
      <c r="AL27" s="175" t="str">
        <f t="shared" si="3"/>
        <v>CORRECTO</v>
      </c>
    </row>
    <row r="28" spans="1:38" ht="51" x14ac:dyDescent="0.25">
      <c r="A2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8" s="9" t="s">
        <v>836</v>
      </c>
      <c r="C28" s="175" t="str">
        <f>IF(B28&lt;&gt;0,LISTAS!$B$2,"")</f>
        <v>Fortalecimiento del deporte nacional.</v>
      </c>
      <c r="D28" s="175" t="str">
        <f>IF(E28=LISTAS!$H$2,LISTAS!$I$2,IF(E28=LISTAS!$H$3,LISTAS!$I$3,IF(E28=LISTAS!$H$4,LISTAS!$I$4,IF(E28=LISTAS!$H$5,LISTAS!$I$5,IF(E28=LISTAS!$H$6,LISTAS!$I$6,IF(E28=LISTAS!$H$7,LISTAS!$I$7,IF(E28=LISTAS!$H$8,LISTAS!$I$8,IF(E28=LISTAS!$H$9,LISTAS!$I$9,IF(E28=LISTAS!$H$10,LISTAS!$I$10,IF(E28=LISTAS!$H$14,LISTAS!$I$14,IF(E28=LISTAS!$H$11,LISTAS!$I$11,IF(E28=LISTAS!$H$12,LISTAS!$I$12,IF(E28=LISTAS!$H$13,LISTAS!$I$13,"")))))))))))))</f>
        <v>011</v>
      </c>
      <c r="E28" s="9" t="s">
        <v>297</v>
      </c>
      <c r="F28" s="9"/>
      <c r="G28" s="258"/>
      <c r="H28" s="9"/>
      <c r="I28" s="9"/>
      <c r="J28" s="9"/>
      <c r="K28" s="9"/>
      <c r="L28" s="9"/>
      <c r="M28" s="9"/>
      <c r="N28" s="9"/>
      <c r="O28" s="9"/>
      <c r="P28" s="9"/>
      <c r="Q28" s="9"/>
      <c r="R28" s="9"/>
      <c r="S28" s="9"/>
      <c r="T28" s="175" t="str">
        <f t="shared" si="0"/>
        <v>CORRECTO</v>
      </c>
      <c r="U28" s="259">
        <v>1440</v>
      </c>
      <c r="V28" s="175" t="str">
        <f t="shared" si="1"/>
        <v/>
      </c>
      <c r="W28" s="175" t="str">
        <f>IFERROR(VLOOKUP(X28,LISTAS!$C$2:$D$198,2,0),"")</f>
        <v/>
      </c>
      <c r="X28" s="9" t="s">
        <v>48</v>
      </c>
      <c r="Y28" s="9"/>
      <c r="Z28" s="9"/>
      <c r="AA28" s="9"/>
      <c r="AB28" s="9"/>
      <c r="AC28" s="9"/>
      <c r="AD28" s="9"/>
      <c r="AE28" s="9">
        <v>1440</v>
      </c>
      <c r="AF28" s="9"/>
      <c r="AG28" s="9"/>
      <c r="AH28" s="9"/>
      <c r="AI28" s="9"/>
      <c r="AJ28" s="9"/>
      <c r="AK28" s="260">
        <f t="shared" si="2"/>
        <v>1440</v>
      </c>
      <c r="AL28" s="175" t="str">
        <f t="shared" si="3"/>
        <v>CORRECTO</v>
      </c>
    </row>
    <row r="29" spans="1:38" ht="51" x14ac:dyDescent="0.25">
      <c r="A2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29" s="9" t="s">
        <v>836</v>
      </c>
      <c r="C29" s="175" t="str">
        <f>IF(B29&lt;&gt;0,LISTAS!$B$2,"")</f>
        <v>Fortalecimiento del deporte nacional.</v>
      </c>
      <c r="D29" s="175" t="str">
        <f>IF(E29=LISTAS!$H$2,LISTAS!$I$2,IF(E29=LISTAS!$H$3,LISTAS!$I$3,IF(E29=LISTAS!$H$4,LISTAS!$I$4,IF(E29=LISTAS!$H$5,LISTAS!$I$5,IF(E29=LISTAS!$H$6,LISTAS!$I$6,IF(E29=LISTAS!$H$7,LISTAS!$I$7,IF(E29=LISTAS!$H$8,LISTAS!$I$8,IF(E29=LISTAS!$H$9,LISTAS!$I$9,IF(E29=LISTAS!$H$10,LISTAS!$I$10,IF(E29=LISTAS!$H$14,LISTAS!$I$14,IF(E29=LISTAS!$H$11,LISTAS!$I$11,IF(E29=LISTAS!$H$12,LISTAS!$I$12,IF(E29=LISTAS!$H$13,LISTAS!$I$13,"")))))))))))))</f>
        <v>011</v>
      </c>
      <c r="E29" s="9" t="s">
        <v>297</v>
      </c>
      <c r="F29" s="9"/>
      <c r="G29" s="258"/>
      <c r="H29" s="9"/>
      <c r="I29" s="9"/>
      <c r="J29" s="9"/>
      <c r="K29" s="9"/>
      <c r="L29" s="9"/>
      <c r="M29" s="9"/>
      <c r="N29" s="9"/>
      <c r="O29" s="9"/>
      <c r="P29" s="9"/>
      <c r="Q29" s="9"/>
      <c r="R29" s="9"/>
      <c r="S29" s="9"/>
      <c r="T29" s="175" t="str">
        <f t="shared" si="0"/>
        <v>CORRECTO</v>
      </c>
      <c r="U29" s="259">
        <v>100</v>
      </c>
      <c r="V29" s="175" t="str">
        <f t="shared" si="1"/>
        <v>53</v>
      </c>
      <c r="W29" s="175">
        <f>IFERROR(VLOOKUP(X29,LISTAS!$C$2:$D$198,2,0),"")</f>
        <v>530252</v>
      </c>
      <c r="X29" s="9" t="s">
        <v>813</v>
      </c>
      <c r="Y29" s="9"/>
      <c r="Z29" s="9"/>
      <c r="AA29" s="9"/>
      <c r="AB29" s="9"/>
      <c r="AC29" s="9"/>
      <c r="AD29" s="9"/>
      <c r="AE29" s="9">
        <v>100</v>
      </c>
      <c r="AF29" s="9"/>
      <c r="AG29" s="9"/>
      <c r="AH29" s="9"/>
      <c r="AI29" s="9"/>
      <c r="AJ29" s="9"/>
      <c r="AK29" s="260">
        <f t="shared" si="2"/>
        <v>100</v>
      </c>
      <c r="AL29" s="175" t="str">
        <f t="shared" si="3"/>
        <v>CORRECTO</v>
      </c>
    </row>
    <row r="30" spans="1:38" ht="102" x14ac:dyDescent="0.25">
      <c r="A3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0" s="9" t="s">
        <v>837</v>
      </c>
      <c r="C30" s="175" t="str">
        <f>IF(B30&lt;&gt;0,LISTAS!$B$2,"")</f>
        <v>Fortalecimiento del deporte nacional.</v>
      </c>
      <c r="D30" s="175" t="str">
        <f>IF(E30=LISTAS!$H$2,LISTAS!$I$2,IF(E30=LISTAS!$H$3,LISTAS!$I$3,IF(E30=LISTAS!$H$4,LISTAS!$I$4,IF(E30=LISTAS!$H$5,LISTAS!$I$5,IF(E30=LISTAS!$H$6,LISTAS!$I$6,IF(E30=LISTAS!$H$7,LISTAS!$I$7,IF(E30=LISTAS!$H$8,LISTAS!$I$8,IF(E30=LISTAS!$H$9,LISTAS!$I$9,IF(E30=LISTAS!$H$10,LISTAS!$I$10,IF(E30=LISTAS!$H$14,LISTAS!$I$14,IF(E30=LISTAS!$H$11,LISTAS!$I$11,IF(E30=LISTAS!$H$12,LISTAS!$I$12,IF(E30=LISTAS!$H$13,LISTAS!$I$13,"")))))))))))))</f>
        <v>008</v>
      </c>
      <c r="E30" s="9" t="s">
        <v>293</v>
      </c>
      <c r="F30" s="9" t="s">
        <v>260</v>
      </c>
      <c r="G30" s="258">
        <v>200</v>
      </c>
      <c r="H30" s="9"/>
      <c r="I30" s="9"/>
      <c r="J30" s="9"/>
      <c r="K30" s="9"/>
      <c r="L30" s="9"/>
      <c r="M30" s="9"/>
      <c r="N30" s="9">
        <v>50</v>
      </c>
      <c r="O30" s="9">
        <v>50</v>
      </c>
      <c r="P30" s="9">
        <v>50</v>
      </c>
      <c r="Q30" s="9">
        <v>50</v>
      </c>
      <c r="R30" s="9"/>
      <c r="S30" s="9"/>
      <c r="T30" s="175" t="str">
        <f t="shared" si="0"/>
        <v>CORRECTO</v>
      </c>
      <c r="U30" s="259">
        <v>2400</v>
      </c>
      <c r="V30" s="175" t="str">
        <f t="shared" si="1"/>
        <v>53</v>
      </c>
      <c r="W30" s="175" t="str">
        <f>IFERROR(VLOOKUP(X30,LISTAS!$C$2:$D$198,2,0),"")</f>
        <v>530221</v>
      </c>
      <c r="X30" s="9" t="s">
        <v>552</v>
      </c>
      <c r="Y30" s="9"/>
      <c r="Z30" s="9"/>
      <c r="AA30" s="9"/>
      <c r="AB30" s="9"/>
      <c r="AC30" s="9"/>
      <c r="AD30" s="9"/>
      <c r="AE30" s="275">
        <f>600+156.92+1259.08</f>
        <v>2016</v>
      </c>
      <c r="AF30" s="275">
        <f>600+1089.92+326.08</f>
        <v>2016</v>
      </c>
      <c r="AG30" s="275">
        <f>600+1173.92+242.08</f>
        <v>2016</v>
      </c>
      <c r="AH30" s="275">
        <f>600+541.92+874.08</f>
        <v>2016</v>
      </c>
      <c r="AI30" s="9"/>
      <c r="AJ30" s="9"/>
      <c r="AK30" s="260">
        <f t="shared" si="2"/>
        <v>8064</v>
      </c>
      <c r="AL30" s="175" t="str">
        <f t="shared" si="3"/>
        <v>ERROR</v>
      </c>
    </row>
    <row r="31" spans="1:38" ht="51" x14ac:dyDescent="0.25">
      <c r="A3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1" s="9" t="s">
        <v>841</v>
      </c>
      <c r="C31" s="175" t="str">
        <f>IF(B31&lt;&gt;0,LISTAS!$B$2,"")</f>
        <v>Fortalecimiento del deporte nacional.</v>
      </c>
      <c r="D31" s="175" t="str">
        <f>IF(E31=LISTAS!$H$2,LISTAS!$I$2,IF(E31=LISTAS!$H$3,LISTAS!$I$3,IF(E31=LISTAS!$H$4,LISTAS!$I$4,IF(E31=LISTAS!$H$5,LISTAS!$I$5,IF(E31=LISTAS!$H$6,LISTAS!$I$6,IF(E31=LISTAS!$H$7,LISTAS!$I$7,IF(E31=LISTAS!$H$8,LISTAS!$I$8,IF(E31=LISTAS!$H$9,LISTAS!$I$9,IF(E31=LISTAS!$H$10,LISTAS!$I$10,IF(E31=LISTAS!$H$14,LISTAS!$I$14,IF(E31=LISTAS!$H$11,LISTAS!$I$11,IF(E31=LISTAS!$H$12,LISTAS!$I$12,IF(E31=LISTAS!$H$13,LISTAS!$I$13,"")))))))))))))</f>
        <v>001</v>
      </c>
      <c r="E31" s="9" t="s">
        <v>315</v>
      </c>
      <c r="F31" s="9" t="s">
        <v>254</v>
      </c>
      <c r="G31" s="258">
        <v>100</v>
      </c>
      <c r="H31" s="9">
        <v>4.6746625120064937</v>
      </c>
      <c r="I31" s="9">
        <v>6.1395553209702705</v>
      </c>
      <c r="J31" s="9">
        <v>24.782610443004483</v>
      </c>
      <c r="K31" s="9">
        <v>9.5777330934490408</v>
      </c>
      <c r="L31" s="9">
        <v>6.2787435814653207</v>
      </c>
      <c r="M31" s="9">
        <v>7.0972616484766311</v>
      </c>
      <c r="N31" s="9">
        <v>6.4557095988993538</v>
      </c>
      <c r="O31" s="9">
        <v>10.437645936680727</v>
      </c>
      <c r="P31" s="9">
        <v>6.014299282892436</v>
      </c>
      <c r="Q31" s="9">
        <v>6.014299282892436</v>
      </c>
      <c r="R31" s="9">
        <v>6.5131800163703613</v>
      </c>
      <c r="S31" s="9">
        <v>6.014299282892436</v>
      </c>
      <c r="T31" s="175" t="str">
        <f t="shared" si="0"/>
        <v>CORRECTO</v>
      </c>
      <c r="U31" s="259">
        <v>650</v>
      </c>
      <c r="V31" s="175" t="str">
        <f t="shared" si="1"/>
        <v>53</v>
      </c>
      <c r="W31" s="175" t="str">
        <f>IFERROR(VLOOKUP(X31,LISTAS!$C$2:$D$198,2,0),"")</f>
        <v>530704</v>
      </c>
      <c r="X31" s="9" t="s">
        <v>45</v>
      </c>
      <c r="Y31" s="9"/>
      <c r="Z31" s="9"/>
      <c r="AA31" s="9">
        <v>400</v>
      </c>
      <c r="AB31" s="275">
        <f>250-250</f>
        <v>0</v>
      </c>
      <c r="AC31" s="275">
        <v>250</v>
      </c>
      <c r="AD31" s="9"/>
      <c r="AE31" s="9"/>
      <c r="AF31" s="9"/>
      <c r="AG31" s="9"/>
      <c r="AH31" s="9"/>
      <c r="AI31" s="9"/>
      <c r="AJ31" s="9"/>
      <c r="AK31" s="260">
        <f t="shared" si="2"/>
        <v>650</v>
      </c>
      <c r="AL31" s="175" t="str">
        <f t="shared" si="3"/>
        <v>CORRECTO</v>
      </c>
    </row>
    <row r="32" spans="1:38" ht="51" x14ac:dyDescent="0.25">
      <c r="A3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2" s="9" t="s">
        <v>842</v>
      </c>
      <c r="C32" s="175" t="str">
        <f>IF(B32&lt;&gt;0,LISTAS!$B$2,"")</f>
        <v>Fortalecimiento del deporte nacional.</v>
      </c>
      <c r="D32" s="175" t="str">
        <f>IF(E32=LISTAS!$H$2,LISTAS!$I$2,IF(E32=LISTAS!$H$3,LISTAS!$I$3,IF(E32=LISTAS!$H$4,LISTAS!$I$4,IF(E32=LISTAS!$H$5,LISTAS!$I$5,IF(E32=LISTAS!$H$6,LISTAS!$I$6,IF(E32=LISTAS!$H$7,LISTAS!$I$7,IF(E32=LISTAS!$H$8,LISTAS!$I$8,IF(E32=LISTAS!$H$9,LISTAS!$I$9,IF(E32=LISTAS!$H$10,LISTAS!$I$10,IF(E32=LISTAS!$H$14,LISTAS!$I$14,IF(E32=LISTAS!$H$11,LISTAS!$I$11,IF(E32=LISTAS!$H$12,LISTAS!$I$12,IF(E32=LISTAS!$H$13,LISTAS!$I$13,"")))))))))))))</f>
        <v>011</v>
      </c>
      <c r="E32" s="9" t="s">
        <v>297</v>
      </c>
      <c r="F32" s="9"/>
      <c r="G32" s="258"/>
      <c r="H32" s="9"/>
      <c r="I32" s="9"/>
      <c r="J32" s="9"/>
      <c r="K32" s="9"/>
      <c r="L32" s="9"/>
      <c r="M32" s="9"/>
      <c r="N32" s="9"/>
      <c r="O32" s="9"/>
      <c r="P32" s="9"/>
      <c r="Q32" s="9"/>
      <c r="R32" s="9"/>
      <c r="S32" s="9"/>
      <c r="T32" s="175" t="str">
        <f t="shared" si="0"/>
        <v>CORRECTO</v>
      </c>
      <c r="U32" s="259">
        <v>600</v>
      </c>
      <c r="V32" s="175" t="str">
        <f t="shared" si="1"/>
        <v>53</v>
      </c>
      <c r="W32" s="175">
        <f>IFERROR(VLOOKUP(X32,LISTAS!$C$2:$D$198,2,0),"")</f>
        <v>530851</v>
      </c>
      <c r="X32" s="9" t="s">
        <v>815</v>
      </c>
      <c r="Y32" s="9"/>
      <c r="Z32" s="9"/>
      <c r="AA32" s="9"/>
      <c r="AB32" s="9"/>
      <c r="AC32" s="9"/>
      <c r="AD32" s="9"/>
      <c r="AE32" s="9"/>
      <c r="AF32" s="9"/>
      <c r="AG32" s="9"/>
      <c r="AH32" s="9"/>
      <c r="AI32" s="9">
        <v>600</v>
      </c>
      <c r="AJ32" s="9"/>
      <c r="AK32" s="260">
        <f t="shared" si="2"/>
        <v>600</v>
      </c>
      <c r="AL32" s="175" t="str">
        <f t="shared" si="3"/>
        <v>CORRECTO</v>
      </c>
    </row>
    <row r="33" spans="1:38" ht="51" x14ac:dyDescent="0.25">
      <c r="A3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3" s="9" t="s">
        <v>842</v>
      </c>
      <c r="C33" s="175" t="str">
        <f>IF(B33&lt;&gt;0,LISTAS!$B$2,"")</f>
        <v>Fortalecimiento del deporte nacional.</v>
      </c>
      <c r="D33" s="175" t="str">
        <f>IF(E33=LISTAS!$H$2,LISTAS!$I$2,IF(E33=LISTAS!$H$3,LISTAS!$I$3,IF(E33=LISTAS!$H$4,LISTAS!$I$4,IF(E33=LISTAS!$H$5,LISTAS!$I$5,IF(E33=LISTAS!$H$6,LISTAS!$I$6,IF(E33=LISTAS!$H$7,LISTAS!$I$7,IF(E33=LISTAS!$H$8,LISTAS!$I$8,IF(E33=LISTAS!$H$9,LISTAS!$I$9,IF(E33=LISTAS!$H$10,LISTAS!$I$10,IF(E33=LISTAS!$H$14,LISTAS!$I$14,IF(E33=LISTAS!$H$11,LISTAS!$I$11,IF(E33=LISTAS!$H$12,LISTAS!$I$12,IF(E33=LISTAS!$H$13,LISTAS!$I$13,"")))))))))))))</f>
        <v>011</v>
      </c>
      <c r="E33" s="9" t="s">
        <v>297</v>
      </c>
      <c r="F33" s="9"/>
      <c r="G33" s="258"/>
      <c r="H33" s="9"/>
      <c r="I33" s="9"/>
      <c r="J33" s="9"/>
      <c r="K33" s="9"/>
      <c r="L33" s="9"/>
      <c r="M33" s="9"/>
      <c r="N33" s="9"/>
      <c r="O33" s="9"/>
      <c r="P33" s="9"/>
      <c r="Q33" s="9"/>
      <c r="R33" s="9"/>
      <c r="S33" s="9"/>
      <c r="T33" s="175" t="str">
        <f t="shared" si="0"/>
        <v>CORRECTO</v>
      </c>
      <c r="U33" s="259">
        <v>4962.76</v>
      </c>
      <c r="V33" s="175" t="str">
        <f t="shared" si="1"/>
        <v>53</v>
      </c>
      <c r="W33" s="175" t="str">
        <f>IFERROR(VLOOKUP(X33,LISTAS!$C$2:$D$198,2,0),"")</f>
        <v>530827</v>
      </c>
      <c r="X33" s="9" t="s">
        <v>251</v>
      </c>
      <c r="Y33" s="9"/>
      <c r="Z33" s="9"/>
      <c r="AA33" s="9"/>
      <c r="AB33" s="9"/>
      <c r="AC33" s="9"/>
      <c r="AD33" s="9"/>
      <c r="AE33" s="9"/>
      <c r="AF33" s="9"/>
      <c r="AG33" s="9"/>
      <c r="AH33" s="9"/>
      <c r="AI33" s="9">
        <v>4962.76</v>
      </c>
      <c r="AJ33" s="9"/>
      <c r="AK33" s="260">
        <f t="shared" si="2"/>
        <v>4962.76</v>
      </c>
      <c r="AL33" s="175" t="str">
        <f t="shared" si="3"/>
        <v>CORRECTO</v>
      </c>
    </row>
    <row r="34" spans="1:38" ht="51" x14ac:dyDescent="0.25">
      <c r="A3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4" s="9" t="s">
        <v>842</v>
      </c>
      <c r="C34" s="175" t="str">
        <f>IF(B34&lt;&gt;0,LISTAS!$B$2,"")</f>
        <v>Fortalecimiento del deporte nacional.</v>
      </c>
      <c r="D34" s="175" t="str">
        <f>IF(E34=LISTAS!$H$2,LISTAS!$I$2,IF(E34=LISTAS!$H$3,LISTAS!$I$3,IF(E34=LISTAS!$H$4,LISTAS!$I$4,IF(E34=LISTAS!$H$5,LISTAS!$I$5,IF(E34=LISTAS!$H$6,LISTAS!$I$6,IF(E34=LISTAS!$H$7,LISTAS!$I$7,IF(E34=LISTAS!$H$8,LISTAS!$I$8,IF(E34=LISTAS!$H$9,LISTAS!$I$9,IF(E34=LISTAS!$H$10,LISTAS!$I$10,IF(E34=LISTAS!$H$14,LISTAS!$I$14,IF(E34=LISTAS!$H$11,LISTAS!$I$11,IF(E34=LISTAS!$H$12,LISTAS!$I$12,IF(E34=LISTAS!$H$13,LISTAS!$I$13,"")))))))))))))</f>
        <v>011</v>
      </c>
      <c r="E34" s="9" t="s">
        <v>297</v>
      </c>
      <c r="F34" s="9"/>
      <c r="G34" s="258"/>
      <c r="H34" s="9"/>
      <c r="I34" s="9"/>
      <c r="J34" s="9"/>
      <c r="K34" s="9"/>
      <c r="L34" s="9"/>
      <c r="M34" s="9"/>
      <c r="N34" s="9"/>
      <c r="O34" s="9"/>
      <c r="P34" s="9"/>
      <c r="Q34" s="9"/>
      <c r="R34" s="9"/>
      <c r="S34" s="9"/>
      <c r="T34" s="175" t="str">
        <f t="shared" si="0"/>
        <v>CORRECTO</v>
      </c>
      <c r="U34" s="259">
        <v>1400</v>
      </c>
      <c r="V34" s="175" t="str">
        <f t="shared" si="1"/>
        <v>53</v>
      </c>
      <c r="W34" s="175">
        <f>IFERROR(VLOOKUP(X34,LISTAS!$C$2:$D$198,2,0),"")</f>
        <v>530252</v>
      </c>
      <c r="X34" s="9" t="s">
        <v>813</v>
      </c>
      <c r="Y34" s="9"/>
      <c r="Z34" s="9"/>
      <c r="AA34" s="9"/>
      <c r="AB34" s="9"/>
      <c r="AC34" s="9"/>
      <c r="AD34" s="9"/>
      <c r="AE34" s="9"/>
      <c r="AF34" s="9"/>
      <c r="AG34" s="9"/>
      <c r="AH34" s="9"/>
      <c r="AI34" s="9">
        <v>1400</v>
      </c>
      <c r="AJ34" s="9"/>
      <c r="AK34" s="260">
        <f t="shared" si="2"/>
        <v>1400</v>
      </c>
      <c r="AL34" s="175" t="str">
        <f t="shared" si="3"/>
        <v>CORRECTO</v>
      </c>
    </row>
    <row r="35" spans="1:38" ht="51" x14ac:dyDescent="0.25">
      <c r="A35"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5" s="9" t="s">
        <v>842</v>
      </c>
      <c r="C35" s="175" t="str">
        <f>IF(B35&lt;&gt;0,LISTAS!$B$2,"")</f>
        <v>Fortalecimiento del deporte nacional.</v>
      </c>
      <c r="D35" s="175" t="str">
        <f>IF(E35=LISTAS!$H$2,LISTAS!$I$2,IF(E35=LISTAS!$H$3,LISTAS!$I$3,IF(E35=LISTAS!$H$4,LISTAS!$I$4,IF(E35=LISTAS!$H$5,LISTAS!$I$5,IF(E35=LISTAS!$H$6,LISTAS!$I$6,IF(E35=LISTAS!$H$7,LISTAS!$I$7,IF(E35=LISTAS!$H$8,LISTAS!$I$8,IF(E35=LISTAS!$H$9,LISTAS!$I$9,IF(E35=LISTAS!$H$10,LISTAS!$I$10,IF(E35=LISTAS!$H$14,LISTAS!$I$14,IF(E35=LISTAS!$H$11,LISTAS!$I$11,IF(E35=LISTAS!$H$12,LISTAS!$I$12,IF(E35=LISTAS!$H$13,LISTAS!$I$13,"")))))))))))))</f>
        <v>011</v>
      </c>
      <c r="E35" s="9" t="s">
        <v>297</v>
      </c>
      <c r="F35" s="9"/>
      <c r="G35" s="258"/>
      <c r="H35" s="9"/>
      <c r="I35" s="9"/>
      <c r="J35" s="9"/>
      <c r="K35" s="9"/>
      <c r="L35" s="9"/>
      <c r="M35" s="9"/>
      <c r="N35" s="9"/>
      <c r="O35" s="9"/>
      <c r="P35" s="9"/>
      <c r="Q35" s="9"/>
      <c r="R35" s="9"/>
      <c r="S35" s="9"/>
      <c r="T35" s="175" t="str">
        <f t="shared" si="0"/>
        <v>CORRECTO</v>
      </c>
      <c r="U35" s="259">
        <v>64658.81</v>
      </c>
      <c r="V35" s="175" t="str">
        <f t="shared" si="1"/>
        <v>53</v>
      </c>
      <c r="W35" s="175" t="str">
        <f>IFERROR(VLOOKUP(X35,LISTAS!$C$2:$D$198,2,0),"")</f>
        <v>530302</v>
      </c>
      <c r="X35" s="9" t="s">
        <v>237</v>
      </c>
      <c r="Y35" s="9"/>
      <c r="Z35" s="9"/>
      <c r="AA35" s="9"/>
      <c r="AB35" s="9"/>
      <c r="AC35" s="9"/>
      <c r="AD35" s="9"/>
      <c r="AE35" s="9"/>
      <c r="AF35" s="9">
        <v>64658.81</v>
      </c>
      <c r="AG35" s="9"/>
      <c r="AH35" s="9"/>
      <c r="AI35" s="9"/>
      <c r="AJ35" s="9"/>
      <c r="AK35" s="260">
        <f t="shared" si="2"/>
        <v>64658.81</v>
      </c>
      <c r="AL35" s="175" t="str">
        <f t="shared" si="3"/>
        <v>CORRECTO</v>
      </c>
    </row>
    <row r="36" spans="1:38" ht="51" x14ac:dyDescent="0.25">
      <c r="A36"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6" s="9" t="s">
        <v>843</v>
      </c>
      <c r="C36" s="175" t="str">
        <f>IF(B36&lt;&gt;0,LISTAS!$B$2,"")</f>
        <v>Fortalecimiento del deporte nacional.</v>
      </c>
      <c r="D36" s="175" t="str">
        <f>IF(E36=LISTAS!$H$2,LISTAS!$I$2,IF(E36=LISTAS!$H$3,LISTAS!$I$3,IF(E36=LISTAS!$H$4,LISTAS!$I$4,IF(E36=LISTAS!$H$5,LISTAS!$I$5,IF(E36=LISTAS!$H$6,LISTAS!$I$6,IF(E36=LISTAS!$H$7,LISTAS!$I$7,IF(E36=LISTAS!$H$8,LISTAS!$I$8,IF(E36=LISTAS!$H$9,LISTAS!$I$9,IF(E36=LISTAS!$H$10,LISTAS!$I$10,IF(E36=LISTAS!$H$14,LISTAS!$I$14,IF(E36=LISTAS!$H$11,LISTAS!$I$11,IF(E36=LISTAS!$H$12,LISTAS!$I$12,IF(E36=LISTAS!$H$13,LISTAS!$I$13,"")))))))))))))</f>
        <v>001</v>
      </c>
      <c r="E36" s="9" t="s">
        <v>315</v>
      </c>
      <c r="F36" s="9"/>
      <c r="G36" s="258"/>
      <c r="H36" s="9"/>
      <c r="I36" s="9"/>
      <c r="J36" s="9"/>
      <c r="K36" s="9"/>
      <c r="L36" s="9"/>
      <c r="M36" s="9"/>
      <c r="N36" s="9"/>
      <c r="O36" s="9"/>
      <c r="P36" s="9"/>
      <c r="Q36" s="9"/>
      <c r="R36" s="9"/>
      <c r="S36" s="9"/>
      <c r="T36" s="175" t="str">
        <f t="shared" si="0"/>
        <v>CORRECTO</v>
      </c>
      <c r="U36" s="259">
        <v>60</v>
      </c>
      <c r="V36" s="175" t="str">
        <f t="shared" si="1"/>
        <v>57</v>
      </c>
      <c r="W36" s="175">
        <f>IFERROR(VLOOKUP(X36,LISTAS!$C$2:$D$198,2,0),"")</f>
        <v>570203</v>
      </c>
      <c r="X36" s="9" t="s">
        <v>206</v>
      </c>
      <c r="Y36" s="9">
        <v>5</v>
      </c>
      <c r="Z36" s="9">
        <v>5</v>
      </c>
      <c r="AA36" s="9">
        <v>5</v>
      </c>
      <c r="AB36" s="9">
        <v>5</v>
      </c>
      <c r="AC36" s="9">
        <v>5</v>
      </c>
      <c r="AD36" s="9">
        <v>5</v>
      </c>
      <c r="AE36" s="9">
        <v>5</v>
      </c>
      <c r="AF36" s="9">
        <v>5</v>
      </c>
      <c r="AG36" s="9">
        <v>5</v>
      </c>
      <c r="AH36" s="9">
        <v>5</v>
      </c>
      <c r="AI36" s="9">
        <v>5</v>
      </c>
      <c r="AJ36" s="9">
        <v>5</v>
      </c>
      <c r="AK36" s="260">
        <f t="shared" si="2"/>
        <v>60</v>
      </c>
      <c r="AL36" s="175" t="str">
        <f t="shared" si="3"/>
        <v>CORRECTO</v>
      </c>
    </row>
    <row r="37" spans="1:38" ht="51" x14ac:dyDescent="0.25">
      <c r="A37"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7" s="9" t="s">
        <v>843</v>
      </c>
      <c r="C37" s="175" t="str">
        <f>IF(B37&lt;&gt;0,LISTAS!$B$2,"")</f>
        <v>Fortalecimiento del deporte nacional.</v>
      </c>
      <c r="D37" s="175" t="str">
        <f>IF(E37=LISTAS!$H$2,LISTAS!$I$2,IF(E37=LISTAS!$H$3,LISTAS!$I$3,IF(E37=LISTAS!$H$4,LISTAS!$I$4,IF(E37=LISTAS!$H$5,LISTAS!$I$5,IF(E37=LISTAS!$H$6,LISTAS!$I$6,IF(E37=LISTAS!$H$7,LISTAS!$I$7,IF(E37=LISTAS!$H$8,LISTAS!$I$8,IF(E37=LISTAS!$H$9,LISTAS!$I$9,IF(E37=LISTAS!$H$10,LISTAS!$I$10,IF(E37=LISTAS!$H$14,LISTAS!$I$14,IF(E37=LISTAS!$H$11,LISTAS!$I$11,IF(E37=LISTAS!$H$12,LISTAS!$I$12,IF(E37=LISTAS!$H$13,LISTAS!$I$13,"")))))))))))))</f>
        <v>001</v>
      </c>
      <c r="E37" s="9" t="s">
        <v>315</v>
      </c>
      <c r="F37" s="9"/>
      <c r="G37" s="258"/>
      <c r="H37" s="9"/>
      <c r="I37" s="9"/>
      <c r="J37" s="9"/>
      <c r="K37" s="9"/>
      <c r="L37" s="9"/>
      <c r="M37" s="9"/>
      <c r="N37" s="9"/>
      <c r="O37" s="9"/>
      <c r="P37" s="9"/>
      <c r="Q37" s="9"/>
      <c r="R37" s="9"/>
      <c r="S37" s="9"/>
      <c r="T37" s="175" t="str">
        <f t="shared" si="0"/>
        <v>CORRECTO</v>
      </c>
      <c r="U37" s="259">
        <v>950</v>
      </c>
      <c r="V37" s="175" t="str">
        <f t="shared" si="1"/>
        <v>57</v>
      </c>
      <c r="W37" s="175">
        <f>IFERROR(VLOOKUP(X37,LISTAS!$C$2:$D$198,2,0),"")</f>
        <v>570201</v>
      </c>
      <c r="X37" s="9" t="s">
        <v>46</v>
      </c>
      <c r="Y37" s="9"/>
      <c r="Z37" s="9"/>
      <c r="AA37" s="275">
        <f>950-950</f>
        <v>0</v>
      </c>
      <c r="AB37" s="9"/>
      <c r="AC37" s="9"/>
      <c r="AD37" s="9"/>
      <c r="AE37" s="275">
        <f>317+950</f>
        <v>1267</v>
      </c>
      <c r="AF37" s="9"/>
      <c r="AG37" s="9"/>
      <c r="AH37" s="9"/>
      <c r="AI37" s="9"/>
      <c r="AJ37" s="9"/>
      <c r="AK37" s="260">
        <f t="shared" si="2"/>
        <v>1267</v>
      </c>
      <c r="AL37" s="175" t="str">
        <f t="shared" si="3"/>
        <v>ERROR</v>
      </c>
    </row>
    <row r="38" spans="1:38" ht="51" x14ac:dyDescent="0.25">
      <c r="A38"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8" s="9" t="s">
        <v>843</v>
      </c>
      <c r="C38" s="175" t="str">
        <f>IF(B38&lt;&gt;0,LISTAS!$B$2,"")</f>
        <v>Fortalecimiento del deporte nacional.</v>
      </c>
      <c r="D38" s="175" t="str">
        <f>IF(E38=LISTAS!$H$2,LISTAS!$I$2,IF(E38=LISTAS!$H$3,LISTAS!$I$3,IF(E38=LISTAS!$H$4,LISTAS!$I$4,IF(E38=LISTAS!$H$5,LISTAS!$I$5,IF(E38=LISTAS!$H$6,LISTAS!$I$6,IF(E38=LISTAS!$H$7,LISTAS!$I$7,IF(E38=LISTAS!$H$8,LISTAS!$I$8,IF(E38=LISTAS!$H$9,LISTAS!$I$9,IF(E38=LISTAS!$H$10,LISTAS!$I$10,IF(E38=LISTAS!$H$14,LISTAS!$I$14,IF(E38=LISTAS!$H$11,LISTAS!$I$11,IF(E38=LISTAS!$H$12,LISTAS!$I$12,IF(E38=LISTAS!$H$13,LISTAS!$I$13,"")))))))))))))</f>
        <v>001</v>
      </c>
      <c r="E38" s="9" t="s">
        <v>315</v>
      </c>
      <c r="F38" s="9"/>
      <c r="G38" s="258"/>
      <c r="H38" s="9"/>
      <c r="I38" s="9"/>
      <c r="J38" s="9"/>
      <c r="K38" s="9"/>
      <c r="L38" s="9"/>
      <c r="M38" s="9"/>
      <c r="N38" s="9"/>
      <c r="O38" s="9"/>
      <c r="P38" s="9"/>
      <c r="Q38" s="9"/>
      <c r="R38" s="9"/>
      <c r="S38" s="9"/>
      <c r="T38" s="175" t="str">
        <f t="shared" si="0"/>
        <v>CORRECTO</v>
      </c>
      <c r="U38" s="259">
        <v>1920</v>
      </c>
      <c r="V38" s="175" t="str">
        <f t="shared" si="1"/>
        <v>53</v>
      </c>
      <c r="W38" s="175" t="str">
        <f>IFERROR(VLOOKUP(X38,LISTAS!$C$2:$D$198,2,0),"")</f>
        <v>530105</v>
      </c>
      <c r="X38" s="9" t="s">
        <v>42</v>
      </c>
      <c r="Y38" s="275">
        <f>160-55.37</f>
        <v>104.63</v>
      </c>
      <c r="Z38" s="275">
        <f>160+18.25+55.37+20</f>
        <v>253.62</v>
      </c>
      <c r="AA38" s="276">
        <f>160+20+20+20+7.14</f>
        <v>227.14</v>
      </c>
      <c r="AB38" s="275">
        <f>160+10+13.35+39.38</f>
        <v>222.73</v>
      </c>
      <c r="AC38" s="275">
        <f>160+59.73</f>
        <v>219.73</v>
      </c>
      <c r="AD38" s="275">
        <f>160+56.94</f>
        <v>216.94</v>
      </c>
      <c r="AE38" s="275">
        <f>160+51.3</f>
        <v>211.3</v>
      </c>
      <c r="AF38" s="275">
        <f>160+55</f>
        <v>215</v>
      </c>
      <c r="AG38" s="275">
        <f>160+7.18+47.82</f>
        <v>215</v>
      </c>
      <c r="AH38" s="275">
        <f>160+55</f>
        <v>215</v>
      </c>
      <c r="AI38" s="275">
        <f>160+55</f>
        <v>215</v>
      </c>
      <c r="AJ38" s="275">
        <f>160+55</f>
        <v>215</v>
      </c>
      <c r="AK38" s="260">
        <f t="shared" si="2"/>
        <v>2531.09</v>
      </c>
      <c r="AL38" s="175" t="str">
        <f t="shared" si="3"/>
        <v>ERROR</v>
      </c>
    </row>
    <row r="39" spans="1:38" ht="51" x14ac:dyDescent="0.25">
      <c r="A39"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39" s="9" t="s">
        <v>843</v>
      </c>
      <c r="C39" s="175" t="str">
        <f>IF(B39&lt;&gt;0,LISTAS!$B$2,"")</f>
        <v>Fortalecimiento del deporte nacional.</v>
      </c>
      <c r="D39" s="175" t="str">
        <f>IF(E39=LISTAS!$H$2,LISTAS!$I$2,IF(E39=LISTAS!$H$3,LISTAS!$I$3,IF(E39=LISTAS!$H$4,LISTAS!$I$4,IF(E39=LISTAS!$H$5,LISTAS!$I$5,IF(E39=LISTAS!$H$6,LISTAS!$I$6,IF(E39=LISTAS!$H$7,LISTAS!$I$7,IF(E39=LISTAS!$H$8,LISTAS!$I$8,IF(E39=LISTAS!$H$9,LISTAS!$I$9,IF(E39=LISTAS!$H$10,LISTAS!$I$10,IF(E39=LISTAS!$H$14,LISTAS!$I$14,IF(E39=LISTAS!$H$11,LISTAS!$I$11,IF(E39=LISTAS!$H$12,LISTAS!$I$12,IF(E39=LISTAS!$H$13,LISTAS!$I$13,"")))))))))))))</f>
        <v>001</v>
      </c>
      <c r="E39" s="9" t="s">
        <v>315</v>
      </c>
      <c r="F39" s="9"/>
      <c r="G39" s="258"/>
      <c r="H39" s="9"/>
      <c r="I39" s="9"/>
      <c r="J39" s="9"/>
      <c r="K39" s="9"/>
      <c r="L39" s="9"/>
      <c r="M39" s="9"/>
      <c r="N39" s="9"/>
      <c r="O39" s="9"/>
      <c r="P39" s="9"/>
      <c r="Q39" s="9"/>
      <c r="R39" s="9"/>
      <c r="S39" s="9"/>
      <c r="T39" s="175" t="str">
        <f t="shared" si="0"/>
        <v>CORRECTO</v>
      </c>
      <c r="U39" s="259">
        <v>230.77</v>
      </c>
      <c r="V39" s="175" t="str">
        <f t="shared" si="1"/>
        <v>53</v>
      </c>
      <c r="W39" s="175" t="str">
        <f>IFERROR(VLOOKUP(X39,LISTAS!$C$2:$D$198,2,0),"")</f>
        <v>530104</v>
      </c>
      <c r="X39" s="9" t="s">
        <v>44</v>
      </c>
      <c r="Y39" s="275">
        <f>18.25-18.25</f>
        <v>0</v>
      </c>
      <c r="Z39" s="276">
        <f>20-20</f>
        <v>0</v>
      </c>
      <c r="AA39" s="9">
        <v>20</v>
      </c>
      <c r="AB39" s="9">
        <v>20</v>
      </c>
      <c r="AC39" s="9">
        <v>20</v>
      </c>
      <c r="AD39" s="9">
        <v>20</v>
      </c>
      <c r="AE39" s="9">
        <v>20</v>
      </c>
      <c r="AF39" s="9">
        <v>20</v>
      </c>
      <c r="AG39" s="9">
        <v>17.38</v>
      </c>
      <c r="AH39" s="9">
        <v>17.38</v>
      </c>
      <c r="AI39" s="9">
        <v>20</v>
      </c>
      <c r="AJ39" s="9">
        <v>17.760000000000002</v>
      </c>
      <c r="AK39" s="260">
        <f t="shared" si="2"/>
        <v>192.51999999999998</v>
      </c>
      <c r="AL39" s="175" t="str">
        <f t="shared" si="3"/>
        <v>ERROR</v>
      </c>
    </row>
    <row r="40" spans="1:38" ht="51" x14ac:dyDescent="0.25">
      <c r="A40"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0" s="9" t="s">
        <v>843</v>
      </c>
      <c r="C40" s="175" t="str">
        <f>IF(B40&lt;&gt;0,LISTAS!$B$2,"")</f>
        <v>Fortalecimiento del deporte nacional.</v>
      </c>
      <c r="D40" s="175" t="str">
        <f>IF(E40=LISTAS!$H$2,LISTAS!$I$2,IF(E40=LISTAS!$H$3,LISTAS!$I$3,IF(E40=LISTAS!$H$4,LISTAS!$I$4,IF(E40=LISTAS!$H$5,LISTAS!$I$5,IF(E40=LISTAS!$H$6,LISTAS!$I$6,IF(E40=LISTAS!$H$7,LISTAS!$I$7,IF(E40=LISTAS!$H$8,LISTAS!$I$8,IF(E40=LISTAS!$H$9,LISTAS!$I$9,IF(E40=LISTAS!$H$10,LISTAS!$I$10,IF(E40=LISTAS!$H$14,LISTAS!$I$14,IF(E40=LISTAS!$H$11,LISTAS!$I$11,IF(E40=LISTAS!$H$12,LISTAS!$I$12,IF(E40=LISTAS!$H$13,LISTAS!$I$13,"")))))))))))))</f>
        <v>001</v>
      </c>
      <c r="E40" s="9" t="s">
        <v>315</v>
      </c>
      <c r="F40" s="9"/>
      <c r="G40" s="258"/>
      <c r="H40" s="9"/>
      <c r="I40" s="9"/>
      <c r="J40" s="9"/>
      <c r="K40" s="9"/>
      <c r="L40" s="9"/>
      <c r="M40" s="9"/>
      <c r="N40" s="9"/>
      <c r="O40" s="9"/>
      <c r="P40" s="9"/>
      <c r="Q40" s="9"/>
      <c r="R40" s="9"/>
      <c r="S40" s="9"/>
      <c r="T40" s="175" t="str">
        <f t="shared" si="0"/>
        <v>CORRECTO</v>
      </c>
      <c r="U40" s="259">
        <v>234.76</v>
      </c>
      <c r="V40" s="175" t="str">
        <f t="shared" si="1"/>
        <v>53</v>
      </c>
      <c r="W40" s="175" t="str">
        <f>IFERROR(VLOOKUP(X40,LISTAS!$C$2:$D$198,2,0),"")</f>
        <v>530101</v>
      </c>
      <c r="X40" s="9" t="s">
        <v>164</v>
      </c>
      <c r="Y40" s="275">
        <f>20-20</f>
        <v>0</v>
      </c>
      <c r="Z40" s="275">
        <f t="shared" ref="Z40:AA40" si="4">20-20</f>
        <v>0</v>
      </c>
      <c r="AA40" s="276">
        <f t="shared" si="4"/>
        <v>0</v>
      </c>
      <c r="AB40" s="276">
        <f>20-10</f>
        <v>10</v>
      </c>
      <c r="AC40" s="9">
        <v>20</v>
      </c>
      <c r="AD40" s="9">
        <v>20</v>
      </c>
      <c r="AE40" s="9">
        <v>20</v>
      </c>
      <c r="AF40" s="9">
        <v>20</v>
      </c>
      <c r="AG40" s="9">
        <v>17.38</v>
      </c>
      <c r="AH40" s="9">
        <v>17.38</v>
      </c>
      <c r="AI40" s="9">
        <v>20</v>
      </c>
      <c r="AJ40" s="9">
        <v>20</v>
      </c>
      <c r="AK40" s="260">
        <f t="shared" si="2"/>
        <v>164.76</v>
      </c>
      <c r="AL40" s="175" t="str">
        <f t="shared" si="3"/>
        <v>ERROR</v>
      </c>
    </row>
    <row r="41" spans="1:38" ht="89.25" x14ac:dyDescent="0.25">
      <c r="A41"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1" s="9" t="s">
        <v>843</v>
      </c>
      <c r="C41" s="175" t="str">
        <f>IF(B41&lt;&gt;0,LISTAS!$B$2,"")</f>
        <v>Fortalecimiento del deporte nacional.</v>
      </c>
      <c r="D41" s="175" t="str">
        <f>IF(E41=LISTAS!$H$2,LISTAS!$I$2,IF(E41=LISTAS!$H$3,LISTAS!$I$3,IF(E41=LISTAS!$H$4,LISTAS!$I$4,IF(E41=LISTAS!$H$5,LISTAS!$I$5,IF(E41=LISTAS!$H$6,LISTAS!$I$6,IF(E41=LISTAS!$H$7,LISTAS!$I$7,IF(E41=LISTAS!$H$8,LISTAS!$I$8,IF(E41=LISTAS!$H$9,LISTAS!$I$9,IF(E41=LISTAS!$H$10,LISTAS!$I$10,IF(E41=LISTAS!$H$14,LISTAS!$I$14,IF(E41=LISTAS!$H$11,LISTAS!$I$11,IF(E41=LISTAS!$H$12,LISTAS!$I$12,IF(E41=LISTAS!$H$13,LISTAS!$I$13,"")))))))))))))</f>
        <v>001</v>
      </c>
      <c r="E41" s="9" t="s">
        <v>315</v>
      </c>
      <c r="F41" s="9"/>
      <c r="G41" s="258"/>
      <c r="H41" s="9"/>
      <c r="I41" s="9"/>
      <c r="J41" s="9"/>
      <c r="K41" s="9"/>
      <c r="L41" s="9"/>
      <c r="M41" s="9"/>
      <c r="N41" s="9"/>
      <c r="O41" s="9"/>
      <c r="P41" s="9"/>
      <c r="Q41" s="9"/>
      <c r="R41" s="9"/>
      <c r="S41" s="9"/>
      <c r="T41" s="175" t="str">
        <f t="shared" si="0"/>
        <v>CORRECTO</v>
      </c>
      <c r="U41" s="259">
        <v>2827.4</v>
      </c>
      <c r="V41" s="175" t="str">
        <f t="shared" si="1"/>
        <v>53</v>
      </c>
      <c r="W41" s="175" t="str">
        <f>IFERROR(VLOOKUP(X41,LISTAS!$C$2:$D$198,2,0),"")</f>
        <v>530421</v>
      </c>
      <c r="X41" s="9" t="s">
        <v>599</v>
      </c>
      <c r="Y41" s="275">
        <f>143.95-143.95</f>
        <v>0</v>
      </c>
      <c r="Z41" s="275">
        <f>243.95-243.95</f>
        <v>0</v>
      </c>
      <c r="AA41" s="275">
        <f>243.95-243.95</f>
        <v>0</v>
      </c>
      <c r="AB41" s="275">
        <f>243.95-87.9-156.05</f>
        <v>0</v>
      </c>
      <c r="AC41" s="275">
        <f>243.95-243.95+143.95+243.95+243.95</f>
        <v>631.84999999999991</v>
      </c>
      <c r="AD41" s="275">
        <f>243.95+87.9+156.05+243.95</f>
        <v>731.85</v>
      </c>
      <c r="AE41" s="9">
        <v>243.95</v>
      </c>
      <c r="AF41" s="9">
        <v>243.95</v>
      </c>
      <c r="AG41" s="9">
        <v>243.95</v>
      </c>
      <c r="AH41" s="9">
        <v>243.95</v>
      </c>
      <c r="AI41" s="9">
        <v>243.95</v>
      </c>
      <c r="AJ41" s="9">
        <v>243.95</v>
      </c>
      <c r="AK41" s="260">
        <f t="shared" si="2"/>
        <v>2827.3999999999992</v>
      </c>
      <c r="AL41" s="175" t="str">
        <f t="shared" si="3"/>
        <v>CORRECTO</v>
      </c>
    </row>
    <row r="42" spans="1:38" ht="51" x14ac:dyDescent="0.25">
      <c r="A42"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2" s="9" t="s">
        <v>843</v>
      </c>
      <c r="C42" s="175" t="str">
        <f>IF(B42&lt;&gt;0,LISTAS!$B$2,"")</f>
        <v>Fortalecimiento del deporte nacional.</v>
      </c>
      <c r="D42" s="175" t="str">
        <f>IF(E42=LISTAS!$H$2,LISTAS!$I$2,IF(E42=LISTAS!$H$3,LISTAS!$I$3,IF(E42=LISTAS!$H$4,LISTAS!$I$4,IF(E42=LISTAS!$H$5,LISTAS!$I$5,IF(E42=LISTAS!$H$6,LISTAS!$I$6,IF(E42=LISTAS!$H$7,LISTAS!$I$7,IF(E42=LISTAS!$H$8,LISTAS!$I$8,IF(E42=LISTAS!$H$9,LISTAS!$I$9,IF(E42=LISTAS!$H$10,LISTAS!$I$10,IF(E42=LISTAS!$H$14,LISTAS!$I$14,IF(E42=LISTAS!$H$11,LISTAS!$I$11,IF(E42=LISTAS!$H$12,LISTAS!$I$12,IF(E42=LISTAS!$H$13,LISTAS!$I$13,"")))))))))))))</f>
        <v>004</v>
      </c>
      <c r="E42" s="9" t="s">
        <v>289</v>
      </c>
      <c r="F42" s="9" t="s">
        <v>254</v>
      </c>
      <c r="G42" s="258">
        <v>1</v>
      </c>
      <c r="H42" s="9"/>
      <c r="I42" s="9"/>
      <c r="J42" s="9">
        <v>1</v>
      </c>
      <c r="K42" s="9"/>
      <c r="L42" s="9"/>
      <c r="M42" s="9"/>
      <c r="N42" s="9"/>
      <c r="O42" s="9"/>
      <c r="P42" s="9"/>
      <c r="Q42" s="9"/>
      <c r="R42" s="9"/>
      <c r="S42" s="9"/>
      <c r="T42" s="175" t="str">
        <f t="shared" si="0"/>
        <v>CORRECTO</v>
      </c>
      <c r="U42" s="259">
        <v>1500</v>
      </c>
      <c r="V42" s="175" t="str">
        <f t="shared" si="1"/>
        <v>53</v>
      </c>
      <c r="W42" s="175" t="str">
        <f>IFERROR(VLOOKUP(X42,LISTAS!$C$2:$D$198,2,0),"")</f>
        <v>530239</v>
      </c>
      <c r="X42" s="9" t="s">
        <v>569</v>
      </c>
      <c r="Y42" s="9"/>
      <c r="Z42" s="9"/>
      <c r="AA42" s="275">
        <f>1500-317</f>
        <v>1183</v>
      </c>
      <c r="AB42" s="9"/>
      <c r="AC42" s="9"/>
      <c r="AD42" s="9"/>
      <c r="AE42" s="9"/>
      <c r="AF42" s="9"/>
      <c r="AG42" s="9"/>
      <c r="AH42" s="9"/>
      <c r="AI42" s="9"/>
      <c r="AJ42" s="9"/>
      <c r="AK42" s="260">
        <f t="shared" si="2"/>
        <v>1183</v>
      </c>
      <c r="AL42" s="175" t="str">
        <f t="shared" si="3"/>
        <v>ERROR</v>
      </c>
    </row>
    <row r="43" spans="1:38" ht="51" x14ac:dyDescent="0.25">
      <c r="A43"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3" s="9" t="s">
        <v>843</v>
      </c>
      <c r="C43" s="175" t="str">
        <f>IF(B43&lt;&gt;0,LISTAS!$B$2,"")</f>
        <v>Fortalecimiento del deporte nacional.</v>
      </c>
      <c r="D43" s="175" t="str">
        <f>IF(E43=LISTAS!$H$2,LISTAS!$I$2,IF(E43=LISTAS!$H$3,LISTAS!$I$3,IF(E43=LISTAS!$H$4,LISTAS!$I$4,IF(E43=LISTAS!$H$5,LISTAS!$I$5,IF(E43=LISTAS!$H$6,LISTAS!$I$6,IF(E43=LISTAS!$H$7,LISTAS!$I$7,IF(E43=LISTAS!$H$8,LISTAS!$I$8,IF(E43=LISTAS!$H$9,LISTAS!$I$9,IF(E43=LISTAS!$H$10,LISTAS!$I$10,IF(E43=LISTAS!$H$14,LISTAS!$I$14,IF(E43=LISTAS!$H$11,LISTAS!$I$11,IF(E43=LISTAS!$H$12,LISTAS!$I$12,IF(E43=LISTAS!$H$13,LISTAS!$I$13,"")))))))))))))</f>
        <v>001</v>
      </c>
      <c r="E43" s="9" t="s">
        <v>315</v>
      </c>
      <c r="F43" s="9"/>
      <c r="G43" s="258"/>
      <c r="H43" s="9"/>
      <c r="I43" s="9"/>
      <c r="J43" s="9"/>
      <c r="K43" s="9"/>
      <c r="L43" s="9"/>
      <c r="M43" s="9"/>
      <c r="N43" s="9"/>
      <c r="O43" s="9"/>
      <c r="P43" s="9"/>
      <c r="Q43" s="9"/>
      <c r="R43" s="9"/>
      <c r="S43" s="9"/>
      <c r="T43" s="175" t="str">
        <f>IF(SUM(H43:S43)=G43,"CORRECTO","ERROR")</f>
        <v>CORRECTO</v>
      </c>
      <c r="U43" s="259">
        <v>591.78</v>
      </c>
      <c r="V43" s="175" t="str">
        <f>IF(X43="","",MID(W43,1,2))</f>
        <v>57</v>
      </c>
      <c r="W43" s="175">
        <f>IFERROR(VLOOKUP(X43,LISTAS!$C$2:$D$198,2,0),"")</f>
        <v>570102</v>
      </c>
      <c r="X43" s="9" t="s">
        <v>204</v>
      </c>
      <c r="Y43" s="9">
        <v>1.75</v>
      </c>
      <c r="Z43" s="9">
        <v>9.35</v>
      </c>
      <c r="AA43" s="9">
        <v>51</v>
      </c>
      <c r="AB43" s="9">
        <v>16</v>
      </c>
      <c r="AC43" s="9">
        <v>19.739999999999998</v>
      </c>
      <c r="AD43" s="9">
        <v>80.84</v>
      </c>
      <c r="AE43" s="9">
        <v>32.950000000000003</v>
      </c>
      <c r="AF43" s="9">
        <v>330.19</v>
      </c>
      <c r="AG43" s="9">
        <v>5.24</v>
      </c>
      <c r="AH43" s="9">
        <v>5.24</v>
      </c>
      <c r="AI43" s="9">
        <v>37.24</v>
      </c>
      <c r="AJ43" s="9">
        <v>2.2400000000000002</v>
      </c>
      <c r="AK43" s="260">
        <f>SUM(Y43:AJ43)</f>
        <v>591.78</v>
      </c>
      <c r="AL43" s="175" t="str">
        <f>IF(SUM(Y43:AJ43)=U43,"CORRECTO","ERROR")</f>
        <v>CORRECTO</v>
      </c>
    </row>
    <row r="44" spans="1:38" ht="51" x14ac:dyDescent="0.25">
      <c r="A44" s="175" t="str">
        <f>IF($A$4=LISTAS!$A$2,"Activación de la población para asegurar la salud de las y los ciudadanos",IF($A$4=LISTAS!$A$3,"Facilitar la consecución de logros deportivos a nivel nacional e internacional de las y los deportistas incluyendo, aquellos que tengan algún tipo de discapacidad.",IF($A$4=LISTAS!$A$4,"Incrementar el uso del tiempo libre en las prácticas del deporte y la actividad física en la población con un enfoque de interculturalidad y de inclusión de grupos prioritarios.","")))</f>
        <v>Facilitar la consecución de logros deportivos a nivel nacional e internacional de las y los deportistas incluyendo, aquellos que tengan algún tipo de discapacidad.</v>
      </c>
      <c r="B44" s="9" t="s">
        <v>843</v>
      </c>
      <c r="C44" s="175" t="str">
        <f>IF(B44&lt;&gt;0,LISTAS!$B$2,"")</f>
        <v>Fortalecimiento del deporte nacional.</v>
      </c>
      <c r="D44" s="175" t="str">
        <f>IF(E44=LISTAS!$H$2,LISTAS!$I$2,IF(E44=LISTAS!$H$3,LISTAS!$I$3,IF(E44=LISTAS!$H$4,LISTAS!$I$4,IF(E44=LISTAS!$H$5,LISTAS!$I$5,IF(E44=LISTAS!$H$6,LISTAS!$I$6,IF(E44=LISTAS!$H$7,LISTAS!$I$7,IF(E44=LISTAS!$H$8,LISTAS!$I$8,IF(E44=LISTAS!$H$9,LISTAS!$I$9,IF(E44=LISTAS!$H$10,LISTAS!$I$10,IF(E44=LISTAS!$H$14,LISTAS!$I$14,IF(E44=LISTAS!$H$11,LISTAS!$I$11,IF(E44=LISTAS!$H$12,LISTAS!$I$12,IF(E44=LISTAS!$H$13,LISTAS!$I$13,"")))))))))))))</f>
        <v>011</v>
      </c>
      <c r="E44" s="9" t="s">
        <v>297</v>
      </c>
      <c r="F44" s="9"/>
      <c r="G44" s="258"/>
      <c r="H44" s="9"/>
      <c r="I44" s="9"/>
      <c r="J44" s="9"/>
      <c r="K44" s="9"/>
      <c r="L44" s="9"/>
      <c r="M44" s="9"/>
      <c r="N44" s="9"/>
      <c r="O44" s="9"/>
      <c r="P44" s="9"/>
      <c r="Q44" s="9"/>
      <c r="R44" s="9"/>
      <c r="S44" s="9"/>
      <c r="T44" s="175" t="str">
        <f>IF(SUM(H44:S44)=G44,"CORRECTO","ERROR")</f>
        <v>CORRECTO</v>
      </c>
      <c r="U44" s="259">
        <v>591.78</v>
      </c>
      <c r="V44" s="175" t="str">
        <f>IF(X44="","",MID(W44,1,2))</f>
        <v>53</v>
      </c>
      <c r="W44" s="175" t="str">
        <f>IFERROR(VLOOKUP(X44,LISTAS!$C$2:$D$198,2,0),"")</f>
        <v>530218</v>
      </c>
      <c r="X44" s="9" t="s">
        <v>549</v>
      </c>
      <c r="Y44" s="9"/>
      <c r="Z44" s="9"/>
      <c r="AA44" s="9"/>
      <c r="AB44" s="9"/>
      <c r="AC44" s="9"/>
      <c r="AD44" s="9"/>
      <c r="AE44" s="9"/>
      <c r="AF44" s="275">
        <f>252.85</f>
        <v>252.85</v>
      </c>
      <c r="AG44" s="9"/>
      <c r="AH44" s="9"/>
      <c r="AI44" s="9"/>
      <c r="AJ44" s="9"/>
      <c r="AK44" s="260">
        <f>SUM(Y44:AJ44)</f>
        <v>252.85</v>
      </c>
      <c r="AL44" s="175" t="str">
        <f>IF(SUM(Y44:AJ44)=U44,"CORRECTO","ERROR")</f>
        <v>ERROR</v>
      </c>
    </row>
    <row r="45" spans="1:38" x14ac:dyDescent="0.25">
      <c r="A45" s="175"/>
      <c r="B45" s="9"/>
      <c r="C45" s="175"/>
      <c r="D45" s="175"/>
      <c r="E45" s="9"/>
      <c r="F45" s="9"/>
      <c r="G45" s="258"/>
      <c r="H45" s="9"/>
      <c r="I45" s="9"/>
      <c r="J45" s="9"/>
      <c r="K45" s="9"/>
      <c r="L45" s="9"/>
      <c r="M45" s="9"/>
      <c r="N45" s="9"/>
      <c r="O45" s="9"/>
      <c r="P45" s="9"/>
      <c r="Q45" s="9"/>
      <c r="R45" s="9"/>
      <c r="S45" s="9"/>
      <c r="T45" s="175"/>
      <c r="U45" s="259"/>
      <c r="V45" s="175"/>
      <c r="W45" s="175"/>
      <c r="X45" s="9"/>
      <c r="Y45" s="9"/>
      <c r="Z45" s="9"/>
      <c r="AA45" s="9"/>
      <c r="AB45" s="9"/>
      <c r="AC45" s="9"/>
      <c r="AD45" s="9"/>
      <c r="AE45" s="9"/>
      <c r="AF45" s="9"/>
      <c r="AG45" s="9"/>
      <c r="AH45" s="9"/>
      <c r="AI45" s="9"/>
      <c r="AJ45" s="9"/>
      <c r="AK45" s="260">
        <f>SUM(Y45:AJ45)</f>
        <v>0</v>
      </c>
      <c r="AL45" s="175" t="str">
        <f>IF(SUM(Y45:AJ45)=U45,"CORRECTO","ERROR")</f>
        <v>CORRECTO</v>
      </c>
    </row>
    <row r="46" spans="1:38" x14ac:dyDescent="0.25">
      <c r="A46" s="175"/>
      <c r="B46" s="9"/>
      <c r="C46" s="175"/>
      <c r="D46" s="175"/>
      <c r="E46" s="9"/>
      <c r="F46" s="9"/>
      <c r="G46" s="258"/>
      <c r="H46" s="9"/>
      <c r="I46" s="9"/>
      <c r="J46" s="9"/>
      <c r="K46" s="9"/>
      <c r="L46" s="9"/>
      <c r="M46" s="9"/>
      <c r="N46" s="9"/>
      <c r="O46" s="9"/>
      <c r="P46" s="9"/>
      <c r="Q46" s="9"/>
      <c r="R46" s="9"/>
      <c r="S46" s="9"/>
      <c r="T46" s="175"/>
      <c r="U46" s="259"/>
      <c r="V46" s="175"/>
      <c r="W46" s="175"/>
      <c r="X46" s="9"/>
      <c r="Y46" s="9"/>
      <c r="Z46" s="9"/>
      <c r="AA46" s="502"/>
      <c r="AB46" s="9"/>
      <c r="AC46" s="9"/>
      <c r="AD46" s="9"/>
      <c r="AE46" s="9"/>
      <c r="AF46" s="9"/>
      <c r="AG46" s="9"/>
      <c r="AH46" s="9"/>
      <c r="AI46" s="9"/>
      <c r="AJ46" s="9"/>
      <c r="AK46" s="260">
        <f>SUM(Y46:AJ46)</f>
        <v>0</v>
      </c>
      <c r="AL46" s="175" t="str">
        <f>IF(SUM(Y46:AJ46)=U46,"CORRECTO","ERROR")</f>
        <v>CORRECTO</v>
      </c>
    </row>
    <row r="47" spans="1:38" x14ac:dyDescent="0.25">
      <c r="Y47" s="273">
        <f>SUM(Y4:Y46)</f>
        <v>111.38</v>
      </c>
      <c r="Z47" s="273">
        <f>SUM(Z4:Z46)</f>
        <v>632.97</v>
      </c>
      <c r="AA47" s="273">
        <f>SUM(AA4:AA46)</f>
        <v>2926.14</v>
      </c>
      <c r="AB47" s="273">
        <f>SUM(AB4:AB46)</f>
        <v>411.15000000000009</v>
      </c>
      <c r="AC47" s="273">
        <f>SUM(AC4:AC46)</f>
        <v>2558.8799999999997</v>
      </c>
      <c r="AD47" s="273">
        <f>SUM(AD4:AD46)</f>
        <v>18102.759999999995</v>
      </c>
      <c r="AE47" s="273">
        <f>SUM(AE4:AE46)</f>
        <v>12803.52</v>
      </c>
      <c r="AF47" s="273">
        <f>SUM(AF4:AF46)</f>
        <v>67761.8</v>
      </c>
      <c r="AG47" s="273">
        <f>SUM(AG4:AG46)</f>
        <v>2519.9499999999998</v>
      </c>
      <c r="AH47" s="273">
        <f>SUM(AH4:AH46)</f>
        <v>2519.9499999999998</v>
      </c>
      <c r="AI47" s="273">
        <f>SUM(AI4:AI46)</f>
        <v>7503.95</v>
      </c>
      <c r="AJ47" s="273">
        <f>SUM(AJ4:AJ46)</f>
        <v>503.95</v>
      </c>
      <c r="AK47" s="274">
        <f>SUM(Y47:AJ47)</f>
        <v>118356.4</v>
      </c>
      <c r="AL47" s="361"/>
    </row>
    <row r="48" spans="1:38" x14ac:dyDescent="0.25">
      <c r="AK48" s="364">
        <f>AK49-AK47</f>
        <v>0</v>
      </c>
    </row>
    <row r="49" spans="25:38" x14ac:dyDescent="0.25">
      <c r="Y49" s="153">
        <v>111.38</v>
      </c>
      <c r="Z49" s="153">
        <v>632.97</v>
      </c>
      <c r="AA49" s="153">
        <v>5428</v>
      </c>
      <c r="AB49" s="153">
        <v>1155.77</v>
      </c>
      <c r="AC49" s="153">
        <v>2558.8799999999997</v>
      </c>
      <c r="AD49" s="153">
        <v>21099.429999999997</v>
      </c>
      <c r="AE49" s="153">
        <v>11336.220000000001</v>
      </c>
      <c r="AF49" s="153">
        <v>66037.95</v>
      </c>
      <c r="AG49" s="153">
        <v>1048.95</v>
      </c>
      <c r="AH49" s="153">
        <v>1048.95</v>
      </c>
      <c r="AI49" s="153">
        <v>7448.95</v>
      </c>
      <c r="AJ49" s="153">
        <v>448.95</v>
      </c>
      <c r="AK49" s="256">
        <f>SUM(Y49:AJ49)</f>
        <v>118356.39999999998</v>
      </c>
    </row>
    <row r="50" spans="25:38" x14ac:dyDescent="0.25">
      <c r="Z50" s="364">
        <f>AK48</f>
        <v>0</v>
      </c>
      <c r="AL50" s="365">
        <f>AL47-AK47</f>
        <v>-118356.4</v>
      </c>
    </row>
    <row r="51" spans="25:38" x14ac:dyDescent="0.25">
      <c r="Y51" s="153">
        <f>Y47-Y49</f>
        <v>0</v>
      </c>
      <c r="Z51" s="153">
        <f t="shared" ref="Z51:AJ51" si="5">Z47-Z49</f>
        <v>0</v>
      </c>
      <c r="AA51" s="153">
        <f t="shared" si="5"/>
        <v>-2501.86</v>
      </c>
      <c r="AB51" s="153">
        <f t="shared" si="5"/>
        <v>-744.61999999999989</v>
      </c>
      <c r="AC51" s="153">
        <f t="shared" si="5"/>
        <v>0</v>
      </c>
      <c r="AD51" s="153">
        <f t="shared" si="5"/>
        <v>-2996.6700000000019</v>
      </c>
      <c r="AE51" s="153">
        <f t="shared" si="5"/>
        <v>1467.2999999999993</v>
      </c>
      <c r="AF51" s="153">
        <f t="shared" si="5"/>
        <v>1723.8500000000058</v>
      </c>
      <c r="AG51" s="153">
        <f t="shared" si="5"/>
        <v>1470.9999999999998</v>
      </c>
      <c r="AH51" s="153">
        <f t="shared" si="5"/>
        <v>1470.9999999999998</v>
      </c>
      <c r="AI51" s="153">
        <f t="shared" si="5"/>
        <v>55</v>
      </c>
      <c r="AJ51" s="153">
        <f t="shared" si="5"/>
        <v>55</v>
      </c>
    </row>
    <row r="52" spans="25:38" ht="15" x14ac:dyDescent="0.25">
      <c r="AA52" s="366">
        <v>2509</v>
      </c>
      <c r="AB52" s="366">
        <v>784</v>
      </c>
      <c r="AC52" s="366"/>
      <c r="AD52" s="366">
        <v>2996.67</v>
      </c>
      <c r="AE52" s="366"/>
      <c r="AF52" s="366"/>
      <c r="AG52" s="366"/>
      <c r="AH52" s="366"/>
      <c r="AJ52" s="366"/>
    </row>
    <row r="53" spans="25:38" ht="15" x14ac:dyDescent="0.25">
      <c r="AA53" s="153">
        <v>7.14</v>
      </c>
      <c r="AB53" s="153">
        <v>39.380000000000003</v>
      </c>
      <c r="AC53" s="366"/>
      <c r="AD53" s="366"/>
      <c r="AE53" s="153">
        <v>1467.3</v>
      </c>
      <c r="AF53" s="153">
        <v>1723.85</v>
      </c>
      <c r="AG53" s="153">
        <v>1471</v>
      </c>
      <c r="AH53" s="153">
        <v>1471</v>
      </c>
      <c r="AI53" s="153">
        <v>55</v>
      </c>
      <c r="AJ53" s="153">
        <v>55</v>
      </c>
    </row>
    <row r="54" spans="25:38" x14ac:dyDescent="0.25">
      <c r="Y54" s="360">
        <f>Y52-Y53</f>
        <v>0</v>
      </c>
      <c r="Z54" s="360">
        <f t="shared" ref="Z54:AJ54" si="6">Z52-Z53</f>
        <v>0</v>
      </c>
      <c r="AA54" s="360">
        <f t="shared" si="6"/>
        <v>2501.86</v>
      </c>
      <c r="AB54" s="360">
        <f t="shared" si="6"/>
        <v>744.62</v>
      </c>
      <c r="AC54" s="360">
        <f t="shared" si="6"/>
        <v>0</v>
      </c>
      <c r="AD54" s="360">
        <f t="shared" si="6"/>
        <v>2996.67</v>
      </c>
      <c r="AE54" s="360">
        <f t="shared" si="6"/>
        <v>-1467.3</v>
      </c>
      <c r="AF54" s="360">
        <f t="shared" si="6"/>
        <v>-1723.85</v>
      </c>
      <c r="AG54" s="360">
        <f t="shared" si="6"/>
        <v>-1471</v>
      </c>
      <c r="AH54" s="360">
        <f t="shared" si="6"/>
        <v>-1471</v>
      </c>
      <c r="AI54" s="360">
        <f t="shared" si="6"/>
        <v>-55</v>
      </c>
      <c r="AJ54" s="360">
        <f t="shared" si="6"/>
        <v>-55</v>
      </c>
    </row>
    <row r="55" spans="25:38" x14ac:dyDescent="0.25">
      <c r="Y55" s="360"/>
      <c r="Z55" s="360"/>
      <c r="AA55" s="360"/>
      <c r="AB55" s="360"/>
      <c r="AC55" s="360"/>
      <c r="AD55" s="360"/>
      <c r="AE55" s="360"/>
      <c r="AF55" s="360"/>
      <c r="AG55" s="360"/>
      <c r="AH55" s="360"/>
      <c r="AI55" s="360"/>
      <c r="AJ55" s="360"/>
    </row>
    <row r="56" spans="25:38" x14ac:dyDescent="0.25">
      <c r="Y56" s="367">
        <f t="shared" ref="Y56:AI56" si="7">Y54+Y51</f>
        <v>0</v>
      </c>
      <c r="Z56" s="367">
        <f t="shared" si="7"/>
        <v>0</v>
      </c>
      <c r="AA56" s="367">
        <f t="shared" si="7"/>
        <v>0</v>
      </c>
      <c r="AB56" s="367">
        <f t="shared" si="7"/>
        <v>0</v>
      </c>
      <c r="AC56" s="367">
        <f t="shared" si="7"/>
        <v>0</v>
      </c>
      <c r="AD56" s="367">
        <f t="shared" si="7"/>
        <v>0</v>
      </c>
      <c r="AE56" s="367">
        <f t="shared" si="7"/>
        <v>0</v>
      </c>
      <c r="AF56" s="367">
        <f t="shared" si="7"/>
        <v>5.9117155615240335E-12</v>
      </c>
      <c r="AG56" s="367">
        <f t="shared" si="7"/>
        <v>0</v>
      </c>
      <c r="AH56" s="367">
        <f t="shared" si="7"/>
        <v>0</v>
      </c>
      <c r="AI56" s="367">
        <f t="shared" si="7"/>
        <v>0</v>
      </c>
      <c r="AJ56" s="367">
        <f>AJ54+AJ51</f>
        <v>0</v>
      </c>
    </row>
    <row r="57" spans="25:38" x14ac:dyDescent="0.25">
      <c r="Z57" s="364">
        <f>Z50</f>
        <v>0</v>
      </c>
    </row>
  </sheetData>
  <sheetProtection insertRows="0" deleteRows="0" selectLockedCells="1"/>
  <autoFilter ref="A3:AL51"/>
  <mergeCells count="4">
    <mergeCell ref="A2:G2"/>
    <mergeCell ref="H2:T2"/>
    <mergeCell ref="U2:X2"/>
    <mergeCell ref="Y2:AL2"/>
  </mergeCells>
  <conditionalFormatting sqref="AL4:AL43 AL47">
    <cfRule type="containsText" dxfId="25" priority="13" operator="containsText" text="CORRECTO">
      <formula>NOT(ISERROR(SEARCH("CORRECTO",AL4)))</formula>
    </cfRule>
  </conditionalFormatting>
  <conditionalFormatting sqref="T4:T43 T45:T46">
    <cfRule type="containsText" dxfId="24" priority="11" operator="containsText" text="CORRECTO">
      <formula>NOT(ISERROR(SEARCH("CORRECTO",T4)))</formula>
    </cfRule>
    <cfRule type="containsText" dxfId="23" priority="12" operator="containsText" text="ERROR">
      <formula>NOT(ISERROR(SEARCH("ERROR",T4)))</formula>
    </cfRule>
  </conditionalFormatting>
  <conditionalFormatting sqref="AL4:AL43 AL47">
    <cfRule type="containsText" dxfId="22" priority="14" operator="containsText" text="ERROR">
      <formula>NOT(ISERROR(SEARCH("ERROR",AL4)))</formula>
    </cfRule>
  </conditionalFormatting>
  <conditionalFormatting sqref="T44">
    <cfRule type="containsText" dxfId="11" priority="7" operator="containsText" text="CORRECTO">
      <formula>NOT(ISERROR(SEARCH("CORRECTO",T44)))</formula>
    </cfRule>
    <cfRule type="containsText" dxfId="10" priority="8" operator="containsText" text="ERROR">
      <formula>NOT(ISERROR(SEARCH("ERROR",T44)))</formula>
    </cfRule>
  </conditionalFormatting>
  <conditionalFormatting sqref="AL44">
    <cfRule type="containsText" dxfId="9" priority="5" operator="containsText" text="CORRECTO">
      <formula>NOT(ISERROR(SEARCH("CORRECTO",AL44)))</formula>
    </cfRule>
  </conditionalFormatting>
  <conditionalFormatting sqref="AL44">
    <cfRule type="containsText" dxfId="8" priority="6" operator="containsText" text="ERROR">
      <formula>NOT(ISERROR(SEARCH("ERROR",AL44)))</formula>
    </cfRule>
  </conditionalFormatting>
  <conditionalFormatting sqref="AL45">
    <cfRule type="containsText" dxfId="7" priority="3" operator="containsText" text="CORRECTO">
      <formula>NOT(ISERROR(SEARCH("CORRECTO",AL45)))</formula>
    </cfRule>
  </conditionalFormatting>
  <conditionalFormatting sqref="AL45">
    <cfRule type="containsText" dxfId="5" priority="4" operator="containsText" text="ERROR">
      <formula>NOT(ISERROR(SEARCH("ERROR",AL45)))</formula>
    </cfRule>
  </conditionalFormatting>
  <conditionalFormatting sqref="AL46">
    <cfRule type="containsText" dxfId="3" priority="1" operator="containsText" text="CORRECTO">
      <formula>NOT(ISERROR(SEARCH("CORRECTO",AL46)))</formula>
    </cfRule>
  </conditionalFormatting>
  <conditionalFormatting sqref="AL46">
    <cfRule type="containsText" dxfId="1" priority="2" operator="containsText" text="ERROR">
      <formula>NOT(ISERROR(SEARCH("ERROR",AL46)))</formula>
    </cfRule>
  </conditionalFormatting>
  <dataValidations disablePrompts="1" count="5">
    <dataValidation type="list" allowBlank="1" showInputMessage="1" showErrorMessage="1" sqref="E4:E46">
      <formula1>Actividades</formula1>
    </dataValidation>
    <dataValidation type="list" allowBlank="1" showInputMessage="1" showErrorMessage="1" sqref="F46">
      <formula1>INDIRECT(E46:E87)</formula1>
    </dataValidation>
    <dataValidation type="list" allowBlank="1" showInputMessage="1" showErrorMessage="1" sqref="F4:F21">
      <formula1>INDIRECT(E4:E46)</formula1>
    </dataValidation>
    <dataValidation type="list" allowBlank="1" showInputMessage="1" showErrorMessage="1" sqref="F28:F44">
      <formula1>INDIRECT(E28:E72)</formula1>
    </dataValidation>
    <dataValidation type="list" allowBlank="1" showInputMessage="1" showErrorMessage="1" sqref="F45 F22:F27">
      <formula1>INDIRECT(E22:E65)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LISTAS!$A$2:$A$4</xm:f>
          </x14:formula1>
          <xm:sqref>A4</xm:sqref>
        </x14:dataValidation>
        <x14:dataValidation type="list" allowBlank="1" showInputMessage="1" showErrorMessage="1">
          <x14:formula1>
            <xm:f>LISTAS!$C$2:$C$205</xm:f>
          </x14:formula1>
          <xm:sqref>X4:X46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V521"/>
  <sheetViews>
    <sheetView showGridLines="0" zoomScale="80" zoomScaleNormal="80" workbookViewId="0">
      <selection activeCell="C19" sqref="C19"/>
    </sheetView>
  </sheetViews>
  <sheetFormatPr baseColWidth="10" defaultRowHeight="15" x14ac:dyDescent="0.25"/>
  <cols>
    <col min="3" max="3" width="19.5703125" customWidth="1"/>
    <col min="10" max="10" width="16.140625" customWidth="1"/>
    <col min="11" max="11" width="14.42578125" customWidth="1"/>
    <col min="18" max="18" width="13.140625" customWidth="1"/>
    <col min="19" max="19" width="16.42578125" bestFit="1" customWidth="1"/>
    <col min="21" max="21" width="15.28515625" bestFit="1" customWidth="1"/>
    <col min="22" max="22" width="14.7109375" bestFit="1" customWidth="1"/>
  </cols>
  <sheetData>
    <row r="1" spans="1:48" s="61" customFormat="1" x14ac:dyDescent="0.25">
      <c r="A1" s="60"/>
      <c r="B1" s="60"/>
      <c r="C1" s="60"/>
      <c r="D1" s="60"/>
      <c r="E1" s="60"/>
      <c r="F1" s="60"/>
      <c r="G1" s="60"/>
      <c r="H1" s="60"/>
      <c r="I1" s="60"/>
      <c r="J1" s="60"/>
      <c r="K1" s="60"/>
      <c r="L1" s="60"/>
      <c r="M1" s="60"/>
      <c r="N1" s="60"/>
      <c r="O1" s="60"/>
      <c r="P1" s="60"/>
      <c r="Q1" s="60"/>
      <c r="R1" s="60"/>
      <c r="S1" s="60"/>
      <c r="T1" s="60"/>
      <c r="W1" s="62"/>
    </row>
    <row r="2" spans="1:48" s="61" customFormat="1" x14ac:dyDescent="0.25">
      <c r="A2" s="60"/>
      <c r="B2" s="60"/>
      <c r="C2" s="60"/>
      <c r="D2" s="60"/>
      <c r="E2" s="60"/>
      <c r="F2" s="60"/>
      <c r="G2" s="60"/>
      <c r="H2" s="60"/>
      <c r="I2" s="60"/>
      <c r="J2" s="60"/>
      <c r="K2" s="60"/>
      <c r="L2" s="60"/>
      <c r="M2" s="60"/>
      <c r="N2" s="60"/>
      <c r="O2" s="60"/>
      <c r="P2" s="60"/>
      <c r="Q2" s="60"/>
      <c r="R2" s="60"/>
      <c r="S2" s="60"/>
      <c r="T2" s="60"/>
      <c r="W2" s="62"/>
    </row>
    <row r="3" spans="1:48" s="61" customFormat="1" x14ac:dyDescent="0.25">
      <c r="A3" s="60"/>
      <c r="B3" s="60"/>
      <c r="C3" s="60"/>
      <c r="D3" s="60"/>
      <c r="E3" s="60"/>
      <c r="F3" s="60"/>
      <c r="G3" s="60"/>
      <c r="H3" s="60"/>
      <c r="I3" s="60"/>
      <c r="J3" s="60"/>
      <c r="K3" s="60"/>
      <c r="L3" s="60"/>
      <c r="M3" s="60"/>
      <c r="N3" s="60"/>
      <c r="O3" s="60"/>
      <c r="P3" s="60"/>
      <c r="Q3" s="60"/>
      <c r="R3" s="60"/>
      <c r="S3" s="60"/>
      <c r="T3" s="60"/>
      <c r="W3" s="62"/>
    </row>
    <row r="4" spans="1:48" s="61" customFormat="1" x14ac:dyDescent="0.25">
      <c r="A4" s="60"/>
      <c r="B4" s="60"/>
      <c r="C4" s="60"/>
      <c r="D4" s="60"/>
      <c r="E4" s="60"/>
      <c r="F4" s="60"/>
      <c r="G4" s="60"/>
      <c r="H4" s="60"/>
      <c r="I4" s="60"/>
      <c r="J4" s="60"/>
      <c r="K4" s="60"/>
      <c r="L4" s="60"/>
      <c r="M4" s="60"/>
      <c r="N4" s="60"/>
      <c r="O4" s="60"/>
      <c r="P4" s="60"/>
      <c r="Q4" s="60"/>
      <c r="R4" s="60"/>
      <c r="S4" s="60"/>
      <c r="T4" s="60"/>
      <c r="W4" s="62"/>
    </row>
    <row r="5" spans="1:48" s="61" customFormat="1" x14ac:dyDescent="0.25">
      <c r="A5" s="60"/>
      <c r="B5" s="60"/>
      <c r="C5" s="60"/>
      <c r="D5" s="60"/>
      <c r="E5" s="60"/>
      <c r="F5" s="60"/>
      <c r="G5" s="60"/>
      <c r="H5" s="60"/>
      <c r="I5" s="60"/>
      <c r="J5" s="60"/>
      <c r="K5" s="60"/>
      <c r="L5" s="60"/>
      <c r="M5" s="60"/>
      <c r="N5" s="60"/>
      <c r="O5" s="60"/>
      <c r="P5" s="60"/>
      <c r="Q5" s="60"/>
      <c r="R5" s="60"/>
      <c r="S5" s="60"/>
      <c r="T5" s="60"/>
      <c r="W5" s="62"/>
    </row>
    <row r="6" spans="1:48" s="61" customFormat="1" x14ac:dyDescent="0.25">
      <c r="A6" s="60"/>
      <c r="B6" s="60"/>
      <c r="C6" s="60"/>
      <c r="D6" s="60"/>
      <c r="E6" s="60"/>
      <c r="F6" s="60"/>
      <c r="G6" s="60"/>
      <c r="H6" s="60"/>
      <c r="I6" s="60"/>
      <c r="J6" s="60"/>
      <c r="K6" s="60"/>
      <c r="L6" s="60"/>
      <c r="M6" s="60"/>
      <c r="N6" s="60"/>
      <c r="O6" s="60"/>
      <c r="P6" s="60"/>
      <c r="Q6" s="60"/>
      <c r="R6" s="60"/>
      <c r="S6" s="60"/>
      <c r="T6" s="60"/>
      <c r="W6" s="62"/>
    </row>
    <row r="7" spans="1:48" s="61" customFormat="1" x14ac:dyDescent="0.25">
      <c r="A7" s="408"/>
      <c r="B7" s="408"/>
      <c r="C7" s="408"/>
      <c r="D7" s="408"/>
      <c r="E7" s="408"/>
      <c r="F7" s="408"/>
      <c r="G7" s="408"/>
      <c r="H7" s="408"/>
      <c r="I7" s="408"/>
      <c r="J7" s="408"/>
      <c r="K7" s="408"/>
      <c r="L7" s="408"/>
      <c r="M7" s="408"/>
      <c r="N7" s="408"/>
      <c r="O7" s="408"/>
      <c r="P7" s="408"/>
      <c r="Q7" s="408"/>
      <c r="R7" s="408"/>
      <c r="S7" s="408"/>
      <c r="T7" s="60"/>
      <c r="W7" s="62"/>
    </row>
    <row r="8" spans="1:48" s="61" customFormat="1" ht="45" customHeight="1" x14ac:dyDescent="0.25">
      <c r="A8" s="416" t="s">
        <v>80</v>
      </c>
      <c r="B8" s="416"/>
      <c r="C8" s="416"/>
      <c r="D8" s="416"/>
      <c r="E8" s="416"/>
      <c r="F8" s="416"/>
      <c r="G8" s="416"/>
      <c r="H8" s="416"/>
      <c r="I8" s="416"/>
      <c r="J8" s="416"/>
      <c r="K8" s="416"/>
      <c r="L8" s="416"/>
      <c r="M8" s="416"/>
      <c r="N8" s="416"/>
      <c r="O8" s="416"/>
      <c r="P8" s="416"/>
      <c r="Q8" s="416"/>
      <c r="R8" s="416"/>
      <c r="S8" s="416"/>
      <c r="T8" s="416"/>
      <c r="U8" s="416"/>
      <c r="V8" s="416"/>
      <c r="W8" s="416"/>
    </row>
    <row r="9" spans="1:48" s="61" customFormat="1" ht="27" customHeight="1" x14ac:dyDescent="0.5">
      <c r="A9" s="415" t="s">
        <v>81</v>
      </c>
      <c r="B9" s="415"/>
      <c r="C9" s="415"/>
      <c r="D9" s="415"/>
      <c r="E9" s="415"/>
      <c r="F9" s="415"/>
      <c r="G9" s="415"/>
      <c r="H9" s="415"/>
      <c r="I9" s="415"/>
      <c r="J9" s="415"/>
      <c r="K9" s="415"/>
      <c r="L9" s="415"/>
      <c r="M9" s="415"/>
      <c r="N9" s="415"/>
      <c r="O9" s="415"/>
      <c r="P9" s="415"/>
      <c r="Q9" s="415"/>
      <c r="R9" s="415"/>
      <c r="S9" s="415"/>
      <c r="T9" s="415"/>
      <c r="U9" s="415"/>
      <c r="V9" s="415"/>
      <c r="W9" s="415"/>
    </row>
    <row r="10" spans="1:48" s="61" customFormat="1" hidden="1" x14ac:dyDescent="0.25">
      <c r="A10" s="64"/>
      <c r="B10" s="64"/>
      <c r="C10" s="64"/>
      <c r="D10" s="64"/>
      <c r="E10" s="64"/>
      <c r="F10" s="64"/>
      <c r="G10" s="64"/>
      <c r="H10" s="64"/>
      <c r="I10" s="64"/>
      <c r="J10" s="64"/>
      <c r="K10" s="64"/>
      <c r="L10" s="64"/>
      <c r="M10" s="64"/>
      <c r="N10" s="64"/>
      <c r="O10" s="64"/>
      <c r="P10" s="64"/>
      <c r="Q10" s="64"/>
      <c r="R10" s="64"/>
      <c r="S10" s="64"/>
      <c r="T10" s="64"/>
      <c r="W10" s="62"/>
    </row>
    <row r="11" spans="1:48" s="61" customFormat="1" hidden="1" x14ac:dyDescent="0.25">
      <c r="A11" s="65"/>
      <c r="B11" s="65"/>
      <c r="C11" s="65"/>
      <c r="D11" s="65"/>
      <c r="E11" s="65"/>
      <c r="F11" s="65"/>
      <c r="G11" s="65"/>
      <c r="H11" s="65"/>
      <c r="I11" s="66"/>
      <c r="J11" s="66"/>
      <c r="K11" s="65"/>
      <c r="L11" s="65"/>
      <c r="M11" s="65"/>
      <c r="N11" s="65"/>
      <c r="O11" s="65"/>
      <c r="P11" s="65"/>
      <c r="Q11" s="65"/>
      <c r="R11" s="65"/>
      <c r="S11" s="65"/>
      <c r="T11" s="65"/>
      <c r="V11"/>
      <c r="W11" s="62"/>
    </row>
    <row r="12" spans="1:48" s="61" customFormat="1" hidden="1" x14ac:dyDescent="0.25">
      <c r="A12" s="65"/>
      <c r="B12" s="65"/>
      <c r="C12" s="65"/>
      <c r="D12" s="65"/>
      <c r="E12" s="65"/>
      <c r="F12" s="65"/>
      <c r="G12" s="65"/>
      <c r="H12" s="65"/>
      <c r="I12" s="67" t="s">
        <v>82</v>
      </c>
      <c r="J12" s="67"/>
      <c r="K12" s="68"/>
      <c r="L12" s="68"/>
      <c r="M12" s="68"/>
      <c r="N12" s="68"/>
      <c r="O12" s="68"/>
      <c r="P12" s="68"/>
      <c r="Q12" s="68"/>
      <c r="R12" s="68"/>
      <c r="S12" s="68"/>
      <c r="T12" s="68"/>
      <c r="U12" s="68"/>
      <c r="V12" s="68"/>
      <c r="W12" s="69"/>
      <c r="X12" s="68"/>
      <c r="Y12" s="68"/>
      <c r="Z12" s="65"/>
      <c r="AA12" s="65"/>
      <c r="AB12" s="65"/>
      <c r="AC12" s="65"/>
      <c r="AD12" s="65"/>
      <c r="AE12" s="65"/>
      <c r="AF12" s="65"/>
      <c r="AG12" s="65"/>
      <c r="AH12" s="65"/>
      <c r="AI12" s="65"/>
      <c r="AJ12" s="65"/>
      <c r="AK12" s="65"/>
      <c r="AL12" s="65"/>
      <c r="AM12" s="65"/>
      <c r="AN12" s="65"/>
      <c r="AO12" s="65"/>
      <c r="AP12" s="65"/>
      <c r="AQ12" s="65"/>
      <c r="AR12" s="65"/>
      <c r="AS12" s="65"/>
      <c r="AT12" s="65"/>
      <c r="AU12" s="65"/>
      <c r="AV12" s="65"/>
    </row>
    <row r="13" spans="1:48" s="61" customFormat="1" hidden="1" x14ac:dyDescent="0.25">
      <c r="I13" s="70" t="s">
        <v>83</v>
      </c>
      <c r="J13" s="70"/>
      <c r="W13" s="62"/>
    </row>
    <row r="14" spans="1:48" s="61" customFormat="1" ht="15.75" thickBot="1" x14ac:dyDescent="0.3">
      <c r="I14" s="70" t="s">
        <v>84</v>
      </c>
      <c r="J14" s="70"/>
      <c r="W14" s="62"/>
    </row>
    <row r="15" spans="1:48" ht="26.45" customHeight="1" thickBot="1" x14ac:dyDescent="0.3">
      <c r="B15" s="71" t="s">
        <v>85</v>
      </c>
      <c r="C15" s="72" t="s">
        <v>86</v>
      </c>
      <c r="E15" s="73"/>
      <c r="F15" s="73"/>
      <c r="G15" s="73"/>
      <c r="H15" s="73"/>
      <c r="I15" s="73"/>
      <c r="J15" s="73"/>
      <c r="K15" s="73"/>
      <c r="L15" s="73"/>
      <c r="M15" s="73"/>
      <c r="N15" s="73"/>
      <c r="O15" s="73"/>
      <c r="P15" s="73"/>
      <c r="Q15" s="73"/>
      <c r="R15" s="73"/>
      <c r="S15" s="73"/>
      <c r="T15" s="73"/>
      <c r="U15" s="73"/>
      <c r="V15" s="73"/>
      <c r="W15" s="74"/>
      <c r="X15" s="61"/>
      <c r="Y15" s="61"/>
      <c r="Z15" s="61"/>
      <c r="AA15" s="61"/>
      <c r="AB15" s="61"/>
      <c r="AC15" s="61"/>
      <c r="AD15" s="61"/>
      <c r="AE15" s="61"/>
      <c r="AF15" s="61"/>
      <c r="AG15" s="61"/>
      <c r="AH15" s="61"/>
      <c r="AI15" s="61"/>
      <c r="AJ15" s="61"/>
    </row>
    <row r="16" spans="1:48" x14ac:dyDescent="0.25">
      <c r="A16" s="61"/>
      <c r="B16" s="61"/>
      <c r="C16" s="61"/>
      <c r="D16" s="61"/>
      <c r="E16" s="61"/>
      <c r="F16" s="61"/>
      <c r="G16" s="61"/>
      <c r="H16" s="61"/>
      <c r="I16" s="61"/>
      <c r="J16" s="61"/>
      <c r="K16" s="61"/>
      <c r="L16" s="61"/>
      <c r="M16" s="61"/>
      <c r="N16" s="61"/>
      <c r="O16" s="61"/>
      <c r="P16" s="61"/>
      <c r="Q16" s="61"/>
      <c r="R16" s="61"/>
      <c r="S16" s="61"/>
      <c r="T16" s="61"/>
      <c r="U16" s="61"/>
      <c r="V16" s="61"/>
      <c r="W16" s="62"/>
      <c r="X16" s="61"/>
      <c r="Y16" s="61"/>
      <c r="Z16" s="61"/>
      <c r="AA16" s="61"/>
      <c r="AB16" s="61"/>
      <c r="AC16" s="61"/>
      <c r="AD16" s="61"/>
      <c r="AE16" s="61"/>
      <c r="AF16" s="61"/>
      <c r="AG16" s="61"/>
      <c r="AH16" s="61"/>
      <c r="AI16" s="61"/>
      <c r="AJ16" s="61"/>
    </row>
    <row r="17" spans="1:36" s="3" customFormat="1" x14ac:dyDescent="0.25">
      <c r="A17" s="75"/>
      <c r="B17" s="75"/>
      <c r="C17" s="75"/>
      <c r="D17" s="409" t="s">
        <v>87</v>
      </c>
      <c r="E17" s="410"/>
      <c r="F17" s="76">
        <v>0.1215</v>
      </c>
      <c r="G17" s="411" t="s">
        <v>88</v>
      </c>
      <c r="H17" s="412"/>
      <c r="I17" s="412"/>
      <c r="J17" s="413"/>
      <c r="K17" s="414" t="s">
        <v>89</v>
      </c>
      <c r="L17" s="414"/>
      <c r="M17" s="414"/>
      <c r="N17" s="414"/>
      <c r="O17" s="414"/>
      <c r="P17" s="414"/>
      <c r="Q17" s="414"/>
      <c r="R17" s="414"/>
      <c r="S17" s="414"/>
      <c r="T17" s="414"/>
      <c r="U17" s="414"/>
      <c r="V17" s="414"/>
      <c r="W17" s="414"/>
      <c r="X17" s="77"/>
      <c r="Y17" s="77"/>
      <c r="Z17" s="77"/>
      <c r="AA17" s="77"/>
      <c r="AB17" s="77"/>
      <c r="AC17" s="77"/>
      <c r="AD17" s="77"/>
      <c r="AE17" s="77"/>
      <c r="AF17" s="77"/>
      <c r="AG17" s="77"/>
      <c r="AH17" s="77"/>
      <c r="AI17" s="77"/>
      <c r="AJ17" s="77"/>
    </row>
    <row r="18" spans="1:36" s="3" customFormat="1" ht="60" x14ac:dyDescent="0.25">
      <c r="A18" s="78" t="s">
        <v>90</v>
      </c>
      <c r="B18" s="78" t="s">
        <v>91</v>
      </c>
      <c r="C18" s="78" t="s">
        <v>357</v>
      </c>
      <c r="D18" s="78" t="s">
        <v>92</v>
      </c>
      <c r="E18" s="78" t="s">
        <v>93</v>
      </c>
      <c r="F18" s="78" t="s">
        <v>94</v>
      </c>
      <c r="G18" s="78" t="s">
        <v>95</v>
      </c>
      <c r="H18" s="78" t="s">
        <v>96</v>
      </c>
      <c r="I18" s="78" t="s">
        <v>97</v>
      </c>
      <c r="J18" s="78" t="s">
        <v>98</v>
      </c>
      <c r="K18" s="79" t="s">
        <v>99</v>
      </c>
      <c r="L18" s="79" t="s">
        <v>100</v>
      </c>
      <c r="M18" s="79" t="s">
        <v>101</v>
      </c>
      <c r="N18" s="79" t="s">
        <v>102</v>
      </c>
      <c r="O18" s="79" t="s">
        <v>103</v>
      </c>
      <c r="P18" s="79" t="s">
        <v>104</v>
      </c>
      <c r="Q18" s="80" t="s">
        <v>105</v>
      </c>
      <c r="R18" s="80" t="s">
        <v>106</v>
      </c>
      <c r="S18" s="80" t="s">
        <v>107</v>
      </c>
      <c r="T18" s="80" t="s">
        <v>108</v>
      </c>
      <c r="U18" s="80" t="s">
        <v>109</v>
      </c>
      <c r="V18" s="80" t="s">
        <v>110</v>
      </c>
      <c r="W18" s="81" t="s">
        <v>76</v>
      </c>
      <c r="X18" s="77"/>
      <c r="Y18" s="77"/>
      <c r="Z18" s="77"/>
      <c r="AA18" s="77"/>
      <c r="AB18" s="77"/>
      <c r="AC18" s="77"/>
      <c r="AD18" s="77"/>
      <c r="AE18" s="77"/>
      <c r="AF18" s="77"/>
      <c r="AG18" s="77"/>
      <c r="AH18" s="77"/>
      <c r="AI18" s="77"/>
      <c r="AJ18" s="77"/>
    </row>
    <row r="19" spans="1:36" x14ac:dyDescent="0.25">
      <c r="A19" s="1"/>
      <c r="B19" s="1"/>
      <c r="C19" s="1"/>
      <c r="D19" s="1"/>
      <c r="E19" s="1"/>
      <c r="F19" s="1"/>
      <c r="G19" s="1"/>
      <c r="H19" s="1"/>
      <c r="I19" s="1"/>
      <c r="J19" s="1"/>
      <c r="K19" s="1"/>
      <c r="L19" s="1"/>
      <c r="M19" s="1"/>
      <c r="N19" s="1"/>
      <c r="O19" s="1"/>
      <c r="P19" s="1"/>
      <c r="Q19" s="1"/>
      <c r="R19" s="1"/>
      <c r="S19" s="1"/>
      <c r="T19" s="1"/>
      <c r="U19" s="1"/>
      <c r="V19" s="1"/>
      <c r="W19" s="231">
        <f>SUM(K19:V19)</f>
        <v>0</v>
      </c>
    </row>
    <row r="20" spans="1:36" x14ac:dyDescent="0.25">
      <c r="A20" s="1"/>
      <c r="B20" s="1"/>
      <c r="C20" s="1"/>
      <c r="D20" s="1"/>
      <c r="E20" s="1"/>
      <c r="F20" s="1"/>
      <c r="G20" s="1"/>
      <c r="H20" s="1"/>
      <c r="I20" s="1"/>
      <c r="J20" s="1"/>
      <c r="K20" s="1"/>
      <c r="L20" s="1"/>
      <c r="M20" s="1"/>
      <c r="N20" s="1"/>
      <c r="O20" s="1"/>
      <c r="P20" s="1"/>
      <c r="Q20" s="1"/>
      <c r="R20" s="1"/>
      <c r="S20" s="1"/>
      <c r="T20" s="1"/>
      <c r="U20" s="1"/>
      <c r="V20" s="1"/>
      <c r="W20" s="231">
        <f t="shared" ref="W20:W83" si="0">SUM(K20:V20)</f>
        <v>0</v>
      </c>
    </row>
    <row r="21" spans="1:36" x14ac:dyDescent="0.25">
      <c r="A21" s="1"/>
      <c r="B21" s="1"/>
      <c r="C21" s="1"/>
      <c r="D21" s="1"/>
      <c r="E21" s="1"/>
      <c r="F21" s="1"/>
      <c r="G21" s="1"/>
      <c r="H21" s="1"/>
      <c r="I21" s="1"/>
      <c r="J21" s="1"/>
      <c r="K21" s="1"/>
      <c r="L21" s="1"/>
      <c r="M21" s="1"/>
      <c r="N21" s="1"/>
      <c r="O21" s="1"/>
      <c r="P21" s="1"/>
      <c r="Q21" s="1"/>
      <c r="R21" s="1"/>
      <c r="S21" s="1"/>
      <c r="T21" s="1"/>
      <c r="U21" s="1"/>
      <c r="V21" s="1"/>
      <c r="W21" s="231">
        <f t="shared" si="0"/>
        <v>0</v>
      </c>
    </row>
    <row r="22" spans="1:36" x14ac:dyDescent="0.25">
      <c r="A22" s="1"/>
      <c r="B22" s="1"/>
      <c r="C22" s="1"/>
      <c r="D22" s="1"/>
      <c r="E22" s="1"/>
      <c r="F22" s="1"/>
      <c r="G22" s="1"/>
      <c r="H22" s="1"/>
      <c r="I22" s="1"/>
      <c r="J22" s="1"/>
      <c r="K22" s="1"/>
      <c r="L22" s="1"/>
      <c r="M22" s="1"/>
      <c r="N22" s="1"/>
      <c r="O22" s="1"/>
      <c r="P22" s="1"/>
      <c r="Q22" s="1"/>
      <c r="R22" s="1"/>
      <c r="S22" s="1"/>
      <c r="T22" s="1"/>
      <c r="U22" s="1"/>
      <c r="V22" s="1"/>
      <c r="W22" s="231">
        <f t="shared" si="0"/>
        <v>0</v>
      </c>
    </row>
    <row r="23" spans="1:36" x14ac:dyDescent="0.25">
      <c r="A23" s="1"/>
      <c r="B23" s="1"/>
      <c r="C23" s="1"/>
      <c r="D23" s="1"/>
      <c r="E23" s="1"/>
      <c r="F23" s="1"/>
      <c r="G23" s="1"/>
      <c r="H23" s="1"/>
      <c r="I23" s="1"/>
      <c r="J23" s="1"/>
      <c r="K23" s="1"/>
      <c r="L23" s="1"/>
      <c r="M23" s="1"/>
      <c r="N23" s="1"/>
      <c r="O23" s="1"/>
      <c r="P23" s="1"/>
      <c r="Q23" s="1"/>
      <c r="R23" s="1"/>
      <c r="S23" s="1"/>
      <c r="T23" s="1"/>
      <c r="U23" s="1"/>
      <c r="V23" s="1"/>
      <c r="W23" s="231">
        <f t="shared" si="0"/>
        <v>0</v>
      </c>
    </row>
    <row r="24" spans="1:36" x14ac:dyDescent="0.25">
      <c r="A24" s="1"/>
      <c r="B24" s="1"/>
      <c r="C24" s="1"/>
      <c r="D24" s="1"/>
      <c r="E24" s="1"/>
      <c r="F24" s="1"/>
      <c r="G24" s="1"/>
      <c r="H24" s="1"/>
      <c r="I24" s="1"/>
      <c r="J24" s="1"/>
      <c r="K24" s="1"/>
      <c r="L24" s="1"/>
      <c r="M24" s="1"/>
      <c r="N24" s="1"/>
      <c r="O24" s="1"/>
      <c r="P24" s="1"/>
      <c r="Q24" s="1"/>
      <c r="R24" s="1"/>
      <c r="S24" s="1"/>
      <c r="T24" s="1"/>
      <c r="U24" s="1"/>
      <c r="V24" s="1"/>
      <c r="W24" s="231">
        <f t="shared" si="0"/>
        <v>0</v>
      </c>
    </row>
    <row r="25" spans="1:36" x14ac:dyDescent="0.25">
      <c r="A25" s="1"/>
      <c r="B25" s="1"/>
      <c r="C25" s="1"/>
      <c r="D25" s="1"/>
      <c r="E25" s="1"/>
      <c r="F25" s="1"/>
      <c r="G25" s="1"/>
      <c r="H25" s="1"/>
      <c r="I25" s="1"/>
      <c r="J25" s="1"/>
      <c r="K25" s="1"/>
      <c r="L25" s="1"/>
      <c r="M25" s="1"/>
      <c r="N25" s="1"/>
      <c r="O25" s="1"/>
      <c r="P25" s="1"/>
      <c r="Q25" s="1"/>
      <c r="R25" s="1"/>
      <c r="S25" s="1"/>
      <c r="T25" s="1"/>
      <c r="U25" s="1"/>
      <c r="V25" s="1"/>
      <c r="W25" s="231">
        <f t="shared" si="0"/>
        <v>0</v>
      </c>
    </row>
    <row r="26" spans="1:36" x14ac:dyDescent="0.25">
      <c r="A26" s="1"/>
      <c r="B26" s="1"/>
      <c r="C26" s="1"/>
      <c r="D26" s="1"/>
      <c r="E26" s="1"/>
      <c r="F26" s="1"/>
      <c r="G26" s="1"/>
      <c r="H26" s="1"/>
      <c r="I26" s="1"/>
      <c r="J26" s="1"/>
      <c r="K26" s="1"/>
      <c r="L26" s="1"/>
      <c r="M26" s="1"/>
      <c r="N26" s="1"/>
      <c r="O26" s="1"/>
      <c r="P26" s="1"/>
      <c r="Q26" s="1"/>
      <c r="R26" s="1"/>
      <c r="S26" s="1"/>
      <c r="T26" s="1"/>
      <c r="U26" s="1"/>
      <c r="V26" s="1"/>
      <c r="W26" s="231">
        <f t="shared" si="0"/>
        <v>0</v>
      </c>
    </row>
    <row r="27" spans="1:36" x14ac:dyDescent="0.25">
      <c r="A27" s="1"/>
      <c r="B27" s="1"/>
      <c r="C27" s="1"/>
      <c r="D27" s="1"/>
      <c r="E27" s="1"/>
      <c r="F27" s="1"/>
      <c r="G27" s="1"/>
      <c r="H27" s="1"/>
      <c r="I27" s="1"/>
      <c r="J27" s="1"/>
      <c r="K27" s="1"/>
      <c r="L27" s="1"/>
      <c r="M27" s="1"/>
      <c r="N27" s="1"/>
      <c r="O27" s="1"/>
      <c r="P27" s="1"/>
      <c r="Q27" s="1"/>
      <c r="R27" s="1"/>
      <c r="S27" s="1"/>
      <c r="T27" s="1"/>
      <c r="U27" s="1"/>
      <c r="V27" s="1"/>
      <c r="W27" s="231">
        <f t="shared" si="0"/>
        <v>0</v>
      </c>
    </row>
    <row r="28" spans="1:36" x14ac:dyDescent="0.25">
      <c r="A28" s="1"/>
      <c r="B28" s="1"/>
      <c r="C28" s="1"/>
      <c r="D28" s="1"/>
      <c r="E28" s="1"/>
      <c r="F28" s="1"/>
      <c r="G28" s="1"/>
      <c r="H28" s="1"/>
      <c r="I28" s="1"/>
      <c r="J28" s="1"/>
      <c r="K28" s="1"/>
      <c r="L28" s="1"/>
      <c r="M28" s="1"/>
      <c r="N28" s="1"/>
      <c r="O28" s="1"/>
      <c r="P28" s="1"/>
      <c r="Q28" s="1"/>
      <c r="R28" s="1"/>
      <c r="S28" s="1"/>
      <c r="T28" s="1"/>
      <c r="U28" s="1"/>
      <c r="V28" s="1"/>
      <c r="W28" s="231">
        <f t="shared" si="0"/>
        <v>0</v>
      </c>
    </row>
    <row r="29" spans="1:36" x14ac:dyDescent="0.25">
      <c r="A29" s="1"/>
      <c r="B29" s="1"/>
      <c r="C29" s="1"/>
      <c r="D29" s="1"/>
      <c r="E29" s="1"/>
      <c r="F29" s="1"/>
      <c r="G29" s="1"/>
      <c r="H29" s="1"/>
      <c r="I29" s="1"/>
      <c r="J29" s="1"/>
      <c r="K29" s="1"/>
      <c r="L29" s="1"/>
      <c r="M29" s="1"/>
      <c r="N29" s="1"/>
      <c r="O29" s="1"/>
      <c r="P29" s="1"/>
      <c r="Q29" s="1"/>
      <c r="R29" s="1"/>
      <c r="S29" s="1"/>
      <c r="T29" s="1"/>
      <c r="U29" s="1"/>
      <c r="V29" s="1"/>
      <c r="W29" s="231">
        <f t="shared" si="0"/>
        <v>0</v>
      </c>
    </row>
    <row r="30" spans="1:36" x14ac:dyDescent="0.25">
      <c r="A30" s="1"/>
      <c r="B30" s="1"/>
      <c r="C30" s="1"/>
      <c r="D30" s="1"/>
      <c r="E30" s="1"/>
      <c r="F30" s="1"/>
      <c r="G30" s="1"/>
      <c r="H30" s="1"/>
      <c r="I30" s="1"/>
      <c r="J30" s="1"/>
      <c r="K30" s="1"/>
      <c r="L30" s="1"/>
      <c r="M30" s="1"/>
      <c r="N30" s="1"/>
      <c r="O30" s="1"/>
      <c r="P30" s="1"/>
      <c r="Q30" s="1"/>
      <c r="R30" s="1"/>
      <c r="S30" s="1"/>
      <c r="T30" s="1"/>
      <c r="U30" s="1"/>
      <c r="V30" s="1"/>
      <c r="W30" s="231">
        <f t="shared" si="0"/>
        <v>0</v>
      </c>
    </row>
    <row r="31" spans="1:36" x14ac:dyDescent="0.25">
      <c r="A31" s="1"/>
      <c r="B31" s="1"/>
      <c r="C31" s="1"/>
      <c r="D31" s="1"/>
      <c r="E31" s="1"/>
      <c r="F31" s="1"/>
      <c r="G31" s="1"/>
      <c r="H31" s="1"/>
      <c r="I31" s="1"/>
      <c r="J31" s="1"/>
      <c r="K31" s="1"/>
      <c r="L31" s="1"/>
      <c r="M31" s="1"/>
      <c r="N31" s="1"/>
      <c r="O31" s="1"/>
      <c r="P31" s="1"/>
      <c r="Q31" s="1"/>
      <c r="R31" s="1"/>
      <c r="S31" s="1"/>
      <c r="T31" s="1"/>
      <c r="U31" s="1"/>
      <c r="V31" s="1"/>
      <c r="W31" s="231">
        <f t="shared" si="0"/>
        <v>0</v>
      </c>
    </row>
    <row r="32" spans="1:36" x14ac:dyDescent="0.25">
      <c r="A32" s="1"/>
      <c r="B32" s="1"/>
      <c r="C32" s="1"/>
      <c r="D32" s="1"/>
      <c r="E32" s="1"/>
      <c r="F32" s="1"/>
      <c r="G32" s="1"/>
      <c r="H32" s="1"/>
      <c r="I32" s="1"/>
      <c r="J32" s="1"/>
      <c r="K32" s="1"/>
      <c r="L32" s="1"/>
      <c r="M32" s="1"/>
      <c r="N32" s="1"/>
      <c r="O32" s="1"/>
      <c r="P32" s="1"/>
      <c r="Q32" s="1"/>
      <c r="R32" s="1"/>
      <c r="S32" s="1"/>
      <c r="T32" s="1"/>
      <c r="U32" s="1"/>
      <c r="V32" s="1"/>
      <c r="W32" s="231">
        <f t="shared" si="0"/>
        <v>0</v>
      </c>
    </row>
    <row r="33" spans="1:23" x14ac:dyDescent="0.25">
      <c r="A33" s="1"/>
      <c r="B33" s="1"/>
      <c r="C33" s="1"/>
      <c r="D33" s="1"/>
      <c r="E33" s="1"/>
      <c r="F33" s="1"/>
      <c r="G33" s="1"/>
      <c r="H33" s="1"/>
      <c r="I33" s="1"/>
      <c r="J33" s="1"/>
      <c r="K33" s="1"/>
      <c r="L33" s="1"/>
      <c r="M33" s="1"/>
      <c r="N33" s="1"/>
      <c r="O33" s="1"/>
      <c r="P33" s="1"/>
      <c r="Q33" s="1"/>
      <c r="R33" s="1"/>
      <c r="S33" s="1"/>
      <c r="T33" s="1"/>
      <c r="U33" s="1"/>
      <c r="V33" s="1"/>
      <c r="W33" s="231">
        <f t="shared" si="0"/>
        <v>0</v>
      </c>
    </row>
    <row r="34" spans="1:23" x14ac:dyDescent="0.25">
      <c r="A34" s="1"/>
      <c r="B34" s="1"/>
      <c r="C34" s="1"/>
      <c r="D34" s="1"/>
      <c r="E34" s="1"/>
      <c r="F34" s="1"/>
      <c r="G34" s="1"/>
      <c r="H34" s="1"/>
      <c r="I34" s="1"/>
      <c r="J34" s="1"/>
      <c r="K34" s="1"/>
      <c r="L34" s="1"/>
      <c r="M34" s="1"/>
      <c r="N34" s="1"/>
      <c r="O34" s="1"/>
      <c r="P34" s="1"/>
      <c r="Q34" s="1"/>
      <c r="R34" s="1"/>
      <c r="S34" s="1"/>
      <c r="T34" s="1"/>
      <c r="U34" s="1"/>
      <c r="V34" s="1"/>
      <c r="W34" s="231">
        <f t="shared" si="0"/>
        <v>0</v>
      </c>
    </row>
    <row r="35" spans="1:23" x14ac:dyDescent="0.25">
      <c r="A35" s="1"/>
      <c r="B35" s="1"/>
      <c r="C35" s="1"/>
      <c r="D35" s="1"/>
      <c r="E35" s="1"/>
      <c r="F35" s="1"/>
      <c r="G35" s="1"/>
      <c r="H35" s="1"/>
      <c r="I35" s="1"/>
      <c r="J35" s="1"/>
      <c r="K35" s="1"/>
      <c r="L35" s="1"/>
      <c r="M35" s="1"/>
      <c r="N35" s="1"/>
      <c r="O35" s="1"/>
      <c r="P35" s="1"/>
      <c r="Q35" s="1"/>
      <c r="R35" s="1"/>
      <c r="S35" s="1"/>
      <c r="T35" s="1"/>
      <c r="U35" s="1"/>
      <c r="V35" s="1"/>
      <c r="W35" s="231">
        <f t="shared" si="0"/>
        <v>0</v>
      </c>
    </row>
    <row r="36" spans="1:23" x14ac:dyDescent="0.25">
      <c r="A36" s="1"/>
      <c r="B36" s="1"/>
      <c r="C36" s="1"/>
      <c r="D36" s="1"/>
      <c r="E36" s="1"/>
      <c r="F36" s="1"/>
      <c r="G36" s="1"/>
      <c r="H36" s="1"/>
      <c r="I36" s="1"/>
      <c r="J36" s="1"/>
      <c r="K36" s="1"/>
      <c r="L36" s="1"/>
      <c r="M36" s="1"/>
      <c r="N36" s="1"/>
      <c r="O36" s="1"/>
      <c r="P36" s="1"/>
      <c r="Q36" s="1"/>
      <c r="R36" s="1"/>
      <c r="S36" s="1"/>
      <c r="T36" s="1"/>
      <c r="U36" s="1"/>
      <c r="V36" s="1"/>
      <c r="W36" s="231">
        <f t="shared" si="0"/>
        <v>0</v>
      </c>
    </row>
    <row r="37" spans="1:23" x14ac:dyDescent="0.25">
      <c r="A37" s="1"/>
      <c r="B37" s="1"/>
      <c r="C37" s="1"/>
      <c r="D37" s="1"/>
      <c r="E37" s="1"/>
      <c r="F37" s="1"/>
      <c r="G37" s="1"/>
      <c r="H37" s="1"/>
      <c r="I37" s="1"/>
      <c r="J37" s="1"/>
      <c r="K37" s="1"/>
      <c r="L37" s="1"/>
      <c r="M37" s="1"/>
      <c r="N37" s="1"/>
      <c r="O37" s="1"/>
      <c r="P37" s="1"/>
      <c r="Q37" s="1"/>
      <c r="R37" s="1"/>
      <c r="S37" s="1"/>
      <c r="T37" s="1"/>
      <c r="U37" s="1"/>
      <c r="V37" s="1"/>
      <c r="W37" s="231">
        <f t="shared" si="0"/>
        <v>0</v>
      </c>
    </row>
    <row r="38" spans="1:23" x14ac:dyDescent="0.25">
      <c r="A38" s="1"/>
      <c r="B38" s="1"/>
      <c r="C38" s="1"/>
      <c r="D38" s="1"/>
      <c r="E38" s="1"/>
      <c r="F38" s="1"/>
      <c r="G38" s="1"/>
      <c r="H38" s="1"/>
      <c r="I38" s="1"/>
      <c r="J38" s="1"/>
      <c r="K38" s="1"/>
      <c r="L38" s="1"/>
      <c r="M38" s="1"/>
      <c r="N38" s="1"/>
      <c r="O38" s="1"/>
      <c r="P38" s="1"/>
      <c r="Q38" s="1"/>
      <c r="R38" s="1"/>
      <c r="S38" s="1"/>
      <c r="T38" s="1"/>
      <c r="U38" s="1"/>
      <c r="V38" s="1"/>
      <c r="W38" s="231">
        <f t="shared" si="0"/>
        <v>0</v>
      </c>
    </row>
    <row r="39" spans="1:23" x14ac:dyDescent="0.25">
      <c r="A39" s="1"/>
      <c r="B39" s="1"/>
      <c r="C39" s="1"/>
      <c r="D39" s="1"/>
      <c r="E39" s="1"/>
      <c r="F39" s="1"/>
      <c r="G39" s="1"/>
      <c r="H39" s="1"/>
      <c r="I39" s="1"/>
      <c r="J39" s="1"/>
      <c r="K39" s="1"/>
      <c r="L39" s="1"/>
      <c r="M39" s="1"/>
      <c r="N39" s="1"/>
      <c r="O39" s="1"/>
      <c r="P39" s="1"/>
      <c r="Q39" s="1"/>
      <c r="R39" s="1"/>
      <c r="S39" s="1"/>
      <c r="T39" s="1"/>
      <c r="U39" s="1"/>
      <c r="V39" s="1"/>
      <c r="W39" s="231">
        <f t="shared" si="0"/>
        <v>0</v>
      </c>
    </row>
    <row r="40" spans="1:23" x14ac:dyDescent="0.25">
      <c r="A40" s="1"/>
      <c r="B40" s="1"/>
      <c r="C40" s="1"/>
      <c r="D40" s="1"/>
      <c r="E40" s="1"/>
      <c r="F40" s="1"/>
      <c r="G40" s="1"/>
      <c r="H40" s="1"/>
      <c r="I40" s="1"/>
      <c r="J40" s="1"/>
      <c r="K40" s="1"/>
      <c r="L40" s="1"/>
      <c r="M40" s="1"/>
      <c r="N40" s="1"/>
      <c r="O40" s="1"/>
      <c r="P40" s="1"/>
      <c r="Q40" s="1"/>
      <c r="R40" s="1"/>
      <c r="S40" s="1"/>
      <c r="T40" s="1"/>
      <c r="U40" s="1"/>
      <c r="V40" s="1"/>
      <c r="W40" s="231">
        <f t="shared" si="0"/>
        <v>0</v>
      </c>
    </row>
    <row r="41" spans="1:23" x14ac:dyDescent="0.25">
      <c r="A41" s="1"/>
      <c r="B41" s="1"/>
      <c r="C41" s="1"/>
      <c r="D41" s="1"/>
      <c r="E41" s="1"/>
      <c r="F41" s="1"/>
      <c r="G41" s="1"/>
      <c r="H41" s="1"/>
      <c r="I41" s="1"/>
      <c r="J41" s="1"/>
      <c r="K41" s="1"/>
      <c r="L41" s="1"/>
      <c r="M41" s="1"/>
      <c r="N41" s="1"/>
      <c r="O41" s="1"/>
      <c r="P41" s="1"/>
      <c r="Q41" s="1"/>
      <c r="R41" s="1"/>
      <c r="S41" s="1"/>
      <c r="T41" s="1"/>
      <c r="U41" s="1"/>
      <c r="V41" s="1"/>
      <c r="W41" s="231">
        <f t="shared" si="0"/>
        <v>0</v>
      </c>
    </row>
    <row r="42" spans="1:23" x14ac:dyDescent="0.25">
      <c r="A42" s="1"/>
      <c r="B42" s="1"/>
      <c r="C42" s="1"/>
      <c r="D42" s="1"/>
      <c r="E42" s="1"/>
      <c r="F42" s="1"/>
      <c r="G42" s="1"/>
      <c r="H42" s="1"/>
      <c r="I42" s="1"/>
      <c r="J42" s="1"/>
      <c r="K42" s="1"/>
      <c r="L42" s="1"/>
      <c r="M42" s="1"/>
      <c r="N42" s="1"/>
      <c r="O42" s="1"/>
      <c r="P42" s="1"/>
      <c r="Q42" s="1"/>
      <c r="R42" s="1"/>
      <c r="S42" s="1"/>
      <c r="T42" s="1"/>
      <c r="U42" s="1"/>
      <c r="V42" s="1"/>
      <c r="W42" s="231">
        <f t="shared" si="0"/>
        <v>0</v>
      </c>
    </row>
    <row r="43" spans="1:23" x14ac:dyDescent="0.25">
      <c r="A43" s="1"/>
      <c r="B43" s="1"/>
      <c r="C43" s="1"/>
      <c r="D43" s="1"/>
      <c r="E43" s="1"/>
      <c r="F43" s="1"/>
      <c r="G43" s="1"/>
      <c r="H43" s="1"/>
      <c r="I43" s="1"/>
      <c r="J43" s="1"/>
      <c r="K43" s="1"/>
      <c r="L43" s="1"/>
      <c r="M43" s="1"/>
      <c r="N43" s="1"/>
      <c r="O43" s="1"/>
      <c r="P43" s="1"/>
      <c r="Q43" s="1"/>
      <c r="R43" s="1"/>
      <c r="S43" s="1"/>
      <c r="T43" s="1"/>
      <c r="U43" s="1"/>
      <c r="V43" s="1"/>
      <c r="W43" s="231">
        <f t="shared" si="0"/>
        <v>0</v>
      </c>
    </row>
    <row r="44" spans="1:23" x14ac:dyDescent="0.25">
      <c r="A44" s="1"/>
      <c r="B44" s="1"/>
      <c r="C44" s="1"/>
      <c r="D44" s="1"/>
      <c r="E44" s="1"/>
      <c r="F44" s="1"/>
      <c r="G44" s="1"/>
      <c r="H44" s="1"/>
      <c r="I44" s="1"/>
      <c r="J44" s="1"/>
      <c r="K44" s="1"/>
      <c r="L44" s="1"/>
      <c r="M44" s="1"/>
      <c r="N44" s="1"/>
      <c r="O44" s="1"/>
      <c r="P44" s="1"/>
      <c r="Q44" s="1"/>
      <c r="R44" s="1"/>
      <c r="S44" s="1"/>
      <c r="T44" s="1"/>
      <c r="U44" s="1"/>
      <c r="V44" s="1"/>
      <c r="W44" s="231">
        <f t="shared" si="0"/>
        <v>0</v>
      </c>
    </row>
    <row r="45" spans="1:23" x14ac:dyDescent="0.25">
      <c r="A45" s="1"/>
      <c r="B45" s="1"/>
      <c r="C45" s="1"/>
      <c r="D45" s="1"/>
      <c r="E45" s="1"/>
      <c r="F45" s="1"/>
      <c r="G45" s="1"/>
      <c r="H45" s="1"/>
      <c r="I45" s="1"/>
      <c r="J45" s="1"/>
      <c r="K45" s="1"/>
      <c r="L45" s="1"/>
      <c r="M45" s="1"/>
      <c r="N45" s="1"/>
      <c r="O45" s="1"/>
      <c r="P45" s="1"/>
      <c r="Q45" s="1"/>
      <c r="R45" s="1"/>
      <c r="S45" s="1"/>
      <c r="T45" s="1"/>
      <c r="U45" s="1"/>
      <c r="V45" s="1"/>
      <c r="W45" s="231">
        <f t="shared" si="0"/>
        <v>0</v>
      </c>
    </row>
    <row r="46" spans="1:23" x14ac:dyDescent="0.25">
      <c r="A46" s="1"/>
      <c r="B46" s="1"/>
      <c r="C46" s="1"/>
      <c r="D46" s="1"/>
      <c r="E46" s="1"/>
      <c r="F46" s="1"/>
      <c r="G46" s="1"/>
      <c r="H46" s="1"/>
      <c r="I46" s="1"/>
      <c r="J46" s="1"/>
      <c r="K46" s="1"/>
      <c r="L46" s="1"/>
      <c r="M46" s="1"/>
      <c r="N46" s="1"/>
      <c r="O46" s="1"/>
      <c r="P46" s="1"/>
      <c r="Q46" s="1"/>
      <c r="R46" s="1"/>
      <c r="S46" s="1"/>
      <c r="T46" s="1"/>
      <c r="U46" s="1"/>
      <c r="V46" s="1"/>
      <c r="W46" s="231">
        <f t="shared" si="0"/>
        <v>0</v>
      </c>
    </row>
    <row r="47" spans="1:23" x14ac:dyDescent="0.25">
      <c r="A47" s="1"/>
      <c r="B47" s="1"/>
      <c r="C47" s="1"/>
      <c r="D47" s="1"/>
      <c r="E47" s="1"/>
      <c r="F47" s="1"/>
      <c r="G47" s="1"/>
      <c r="H47" s="1"/>
      <c r="I47" s="1"/>
      <c r="J47" s="1"/>
      <c r="K47" s="1"/>
      <c r="L47" s="1"/>
      <c r="M47" s="1"/>
      <c r="N47" s="1"/>
      <c r="O47" s="1"/>
      <c r="P47" s="1"/>
      <c r="Q47" s="1"/>
      <c r="R47" s="1"/>
      <c r="S47" s="1"/>
      <c r="T47" s="1"/>
      <c r="U47" s="1"/>
      <c r="V47" s="1"/>
      <c r="W47" s="231">
        <f t="shared" si="0"/>
        <v>0</v>
      </c>
    </row>
    <row r="48" spans="1:23" x14ac:dyDescent="0.25">
      <c r="A48" s="1"/>
      <c r="B48" s="1"/>
      <c r="C48" s="1"/>
      <c r="D48" s="1"/>
      <c r="E48" s="1"/>
      <c r="F48" s="1"/>
      <c r="G48" s="1"/>
      <c r="H48" s="1"/>
      <c r="I48" s="1"/>
      <c r="J48" s="1"/>
      <c r="K48" s="1"/>
      <c r="L48" s="1"/>
      <c r="M48" s="1"/>
      <c r="N48" s="1"/>
      <c r="O48" s="1"/>
      <c r="P48" s="1"/>
      <c r="Q48" s="1"/>
      <c r="R48" s="1"/>
      <c r="S48" s="1"/>
      <c r="T48" s="1"/>
      <c r="U48" s="1"/>
      <c r="V48" s="1"/>
      <c r="W48" s="231">
        <f t="shared" si="0"/>
        <v>0</v>
      </c>
    </row>
    <row r="49" spans="1:23" x14ac:dyDescent="0.25">
      <c r="A49" s="1"/>
      <c r="B49" s="1"/>
      <c r="C49" s="1"/>
      <c r="D49" s="1"/>
      <c r="E49" s="1"/>
      <c r="F49" s="1"/>
      <c r="G49" s="1"/>
      <c r="H49" s="1"/>
      <c r="I49" s="1"/>
      <c r="J49" s="1"/>
      <c r="K49" s="1"/>
      <c r="L49" s="1"/>
      <c r="M49" s="1"/>
      <c r="N49" s="1"/>
      <c r="O49" s="1"/>
      <c r="P49" s="1"/>
      <c r="Q49" s="1"/>
      <c r="R49" s="1"/>
      <c r="S49" s="1"/>
      <c r="T49" s="1"/>
      <c r="U49" s="1"/>
      <c r="V49" s="1"/>
      <c r="W49" s="231">
        <f t="shared" si="0"/>
        <v>0</v>
      </c>
    </row>
    <row r="50" spans="1:23" x14ac:dyDescent="0.25">
      <c r="A50" s="1"/>
      <c r="B50" s="1"/>
      <c r="C50" s="1"/>
      <c r="D50" s="1"/>
      <c r="E50" s="1"/>
      <c r="F50" s="1"/>
      <c r="G50" s="1"/>
      <c r="H50" s="1"/>
      <c r="I50" s="1"/>
      <c r="J50" s="1"/>
      <c r="K50" s="1"/>
      <c r="L50" s="1"/>
      <c r="M50" s="1"/>
      <c r="N50" s="1"/>
      <c r="O50" s="1"/>
      <c r="P50" s="1"/>
      <c r="Q50" s="1"/>
      <c r="R50" s="1"/>
      <c r="S50" s="1"/>
      <c r="T50" s="1"/>
      <c r="U50" s="1"/>
      <c r="V50" s="1"/>
      <c r="W50" s="231">
        <f t="shared" si="0"/>
        <v>0</v>
      </c>
    </row>
    <row r="51" spans="1:23" x14ac:dyDescent="0.25">
      <c r="A51" s="1"/>
      <c r="B51" s="1"/>
      <c r="C51" s="1"/>
      <c r="D51" s="1"/>
      <c r="E51" s="1"/>
      <c r="F51" s="1"/>
      <c r="G51" s="1"/>
      <c r="H51" s="1"/>
      <c r="I51" s="1"/>
      <c r="J51" s="1"/>
      <c r="K51" s="1"/>
      <c r="L51" s="1"/>
      <c r="M51" s="1"/>
      <c r="N51" s="1"/>
      <c r="O51" s="1"/>
      <c r="P51" s="1"/>
      <c r="Q51" s="1"/>
      <c r="R51" s="1"/>
      <c r="S51" s="1"/>
      <c r="T51" s="1"/>
      <c r="U51" s="1"/>
      <c r="V51" s="1"/>
      <c r="W51" s="231">
        <f t="shared" si="0"/>
        <v>0</v>
      </c>
    </row>
    <row r="52" spans="1:23" x14ac:dyDescent="0.25">
      <c r="A52" s="1"/>
      <c r="B52" s="1"/>
      <c r="C52" s="1"/>
      <c r="D52" s="1"/>
      <c r="E52" s="1"/>
      <c r="F52" s="1"/>
      <c r="G52" s="1"/>
      <c r="H52" s="1"/>
      <c r="I52" s="1"/>
      <c r="J52" s="1"/>
      <c r="K52" s="1"/>
      <c r="L52" s="1"/>
      <c r="M52" s="1"/>
      <c r="N52" s="1"/>
      <c r="O52" s="1"/>
      <c r="P52" s="1"/>
      <c r="Q52" s="1"/>
      <c r="R52" s="1"/>
      <c r="S52" s="1"/>
      <c r="T52" s="1"/>
      <c r="U52" s="1"/>
      <c r="V52" s="1"/>
      <c r="W52" s="231">
        <f t="shared" si="0"/>
        <v>0</v>
      </c>
    </row>
    <row r="53" spans="1:23" x14ac:dyDescent="0.25">
      <c r="A53" s="1"/>
      <c r="B53" s="1"/>
      <c r="C53" s="1"/>
      <c r="D53" s="1"/>
      <c r="E53" s="1"/>
      <c r="F53" s="1"/>
      <c r="G53" s="1"/>
      <c r="H53" s="1"/>
      <c r="I53" s="1"/>
      <c r="J53" s="1"/>
      <c r="K53" s="1"/>
      <c r="L53" s="1"/>
      <c r="M53" s="1"/>
      <c r="N53" s="1"/>
      <c r="O53" s="1"/>
      <c r="P53" s="1"/>
      <c r="Q53" s="1"/>
      <c r="R53" s="1"/>
      <c r="S53" s="1"/>
      <c r="T53" s="1"/>
      <c r="U53" s="1"/>
      <c r="V53" s="1"/>
      <c r="W53" s="231">
        <f t="shared" si="0"/>
        <v>0</v>
      </c>
    </row>
    <row r="54" spans="1:23" x14ac:dyDescent="0.25">
      <c r="A54" s="1"/>
      <c r="B54" s="1"/>
      <c r="C54" s="1"/>
      <c r="D54" s="1"/>
      <c r="E54" s="1"/>
      <c r="F54" s="1"/>
      <c r="G54" s="1"/>
      <c r="H54" s="1"/>
      <c r="I54" s="1"/>
      <c r="J54" s="1"/>
      <c r="K54" s="1"/>
      <c r="L54" s="1"/>
      <c r="M54" s="1"/>
      <c r="N54" s="1"/>
      <c r="O54" s="1"/>
      <c r="P54" s="1"/>
      <c r="Q54" s="1"/>
      <c r="R54" s="1"/>
      <c r="S54" s="1"/>
      <c r="T54" s="1"/>
      <c r="U54" s="1"/>
      <c r="V54" s="1"/>
      <c r="W54" s="231">
        <f t="shared" si="0"/>
        <v>0</v>
      </c>
    </row>
    <row r="55" spans="1:23" x14ac:dyDescent="0.25">
      <c r="A55" s="1"/>
      <c r="B55" s="1"/>
      <c r="C55" s="1"/>
      <c r="D55" s="1"/>
      <c r="E55" s="1"/>
      <c r="F55" s="1"/>
      <c r="G55" s="1"/>
      <c r="H55" s="1"/>
      <c r="I55" s="1"/>
      <c r="J55" s="1"/>
      <c r="K55" s="1"/>
      <c r="L55" s="1"/>
      <c r="M55" s="1"/>
      <c r="N55" s="1"/>
      <c r="O55" s="1"/>
      <c r="P55" s="1"/>
      <c r="Q55" s="1"/>
      <c r="R55" s="1"/>
      <c r="S55" s="1"/>
      <c r="T55" s="1"/>
      <c r="U55" s="1"/>
      <c r="V55" s="1"/>
      <c r="W55" s="231">
        <f t="shared" si="0"/>
        <v>0</v>
      </c>
    </row>
    <row r="56" spans="1:23" x14ac:dyDescent="0.25">
      <c r="A56" s="1"/>
      <c r="B56" s="1"/>
      <c r="C56" s="1"/>
      <c r="D56" s="1"/>
      <c r="E56" s="1"/>
      <c r="F56" s="1"/>
      <c r="G56" s="1"/>
      <c r="H56" s="1"/>
      <c r="I56" s="1"/>
      <c r="J56" s="1"/>
      <c r="K56" s="1"/>
      <c r="L56" s="1"/>
      <c r="M56" s="1"/>
      <c r="N56" s="1"/>
      <c r="O56" s="1"/>
      <c r="P56" s="1"/>
      <c r="Q56" s="1"/>
      <c r="R56" s="1"/>
      <c r="S56" s="1"/>
      <c r="T56" s="1"/>
      <c r="U56" s="1"/>
      <c r="V56" s="1"/>
      <c r="W56" s="231">
        <f t="shared" si="0"/>
        <v>0</v>
      </c>
    </row>
    <row r="57" spans="1:23" x14ac:dyDescent="0.25">
      <c r="A57" s="1"/>
      <c r="B57" s="1"/>
      <c r="C57" s="1"/>
      <c r="D57" s="1"/>
      <c r="E57" s="1"/>
      <c r="F57" s="1"/>
      <c r="G57" s="1"/>
      <c r="H57" s="1"/>
      <c r="I57" s="1"/>
      <c r="J57" s="1"/>
      <c r="K57" s="1"/>
      <c r="L57" s="1"/>
      <c r="M57" s="1"/>
      <c r="N57" s="1"/>
      <c r="O57" s="1"/>
      <c r="P57" s="1"/>
      <c r="Q57" s="1"/>
      <c r="R57" s="1"/>
      <c r="S57" s="1"/>
      <c r="T57" s="1"/>
      <c r="U57" s="1"/>
      <c r="V57" s="1"/>
      <c r="W57" s="231">
        <f t="shared" si="0"/>
        <v>0</v>
      </c>
    </row>
    <row r="58" spans="1:23" x14ac:dyDescent="0.25">
      <c r="A58" s="1"/>
      <c r="B58" s="1"/>
      <c r="C58" s="1"/>
      <c r="D58" s="1"/>
      <c r="E58" s="1"/>
      <c r="F58" s="1"/>
      <c r="G58" s="1"/>
      <c r="H58" s="1"/>
      <c r="I58" s="1"/>
      <c r="J58" s="1"/>
      <c r="K58" s="1"/>
      <c r="L58" s="1"/>
      <c r="M58" s="1"/>
      <c r="N58" s="1"/>
      <c r="O58" s="1"/>
      <c r="P58" s="1"/>
      <c r="Q58" s="1"/>
      <c r="R58" s="1"/>
      <c r="S58" s="1"/>
      <c r="T58" s="1"/>
      <c r="U58" s="1"/>
      <c r="V58" s="1"/>
      <c r="W58" s="231">
        <f t="shared" si="0"/>
        <v>0</v>
      </c>
    </row>
    <row r="59" spans="1:23" x14ac:dyDescent="0.25">
      <c r="A59" s="1"/>
      <c r="B59" s="1"/>
      <c r="C59" s="1"/>
      <c r="D59" s="1"/>
      <c r="E59" s="1"/>
      <c r="F59" s="1"/>
      <c r="G59" s="1"/>
      <c r="H59" s="1"/>
      <c r="I59" s="1"/>
      <c r="J59" s="1"/>
      <c r="K59" s="1"/>
      <c r="L59" s="1"/>
      <c r="M59" s="1"/>
      <c r="N59" s="1"/>
      <c r="O59" s="1"/>
      <c r="P59" s="1"/>
      <c r="Q59" s="1"/>
      <c r="R59" s="1"/>
      <c r="S59" s="1"/>
      <c r="T59" s="1"/>
      <c r="U59" s="1"/>
      <c r="V59" s="1"/>
      <c r="W59" s="231">
        <f t="shared" si="0"/>
        <v>0</v>
      </c>
    </row>
    <row r="60" spans="1:23" x14ac:dyDescent="0.25">
      <c r="A60" s="1"/>
      <c r="B60" s="1"/>
      <c r="C60" s="1"/>
      <c r="D60" s="1"/>
      <c r="E60" s="1"/>
      <c r="F60" s="1"/>
      <c r="G60" s="1"/>
      <c r="H60" s="1"/>
      <c r="I60" s="1"/>
      <c r="J60" s="1"/>
      <c r="K60" s="1"/>
      <c r="L60" s="1"/>
      <c r="M60" s="1"/>
      <c r="N60" s="1"/>
      <c r="O60" s="1"/>
      <c r="P60" s="1"/>
      <c r="Q60" s="1"/>
      <c r="R60" s="1"/>
      <c r="S60" s="1"/>
      <c r="T60" s="1"/>
      <c r="U60" s="1"/>
      <c r="V60" s="1"/>
      <c r="W60" s="231">
        <f t="shared" si="0"/>
        <v>0</v>
      </c>
    </row>
    <row r="61" spans="1:23" x14ac:dyDescent="0.25">
      <c r="A61" s="1"/>
      <c r="B61" s="1"/>
      <c r="C61" s="1"/>
      <c r="D61" s="1"/>
      <c r="E61" s="1"/>
      <c r="F61" s="1"/>
      <c r="G61" s="1"/>
      <c r="H61" s="1"/>
      <c r="I61" s="1"/>
      <c r="J61" s="1"/>
      <c r="K61" s="1"/>
      <c r="L61" s="1"/>
      <c r="M61" s="1"/>
      <c r="N61" s="1"/>
      <c r="O61" s="1"/>
      <c r="P61" s="1"/>
      <c r="Q61" s="1"/>
      <c r="R61" s="1"/>
      <c r="S61" s="1"/>
      <c r="T61" s="1"/>
      <c r="U61" s="1"/>
      <c r="V61" s="1"/>
      <c r="W61" s="231">
        <f t="shared" si="0"/>
        <v>0</v>
      </c>
    </row>
    <row r="62" spans="1:23" x14ac:dyDescent="0.25">
      <c r="A62" s="1"/>
      <c r="B62" s="1"/>
      <c r="C62" s="1"/>
      <c r="D62" s="1"/>
      <c r="E62" s="1"/>
      <c r="F62" s="1"/>
      <c r="G62" s="1"/>
      <c r="H62" s="1"/>
      <c r="I62" s="1"/>
      <c r="J62" s="1"/>
      <c r="K62" s="1"/>
      <c r="L62" s="1"/>
      <c r="M62" s="1"/>
      <c r="N62" s="1"/>
      <c r="O62" s="1"/>
      <c r="P62" s="1"/>
      <c r="Q62" s="1"/>
      <c r="R62" s="1"/>
      <c r="S62" s="1"/>
      <c r="T62" s="1"/>
      <c r="U62" s="1"/>
      <c r="V62" s="1"/>
      <c r="W62" s="231">
        <f t="shared" si="0"/>
        <v>0</v>
      </c>
    </row>
    <row r="63" spans="1:23" x14ac:dyDescent="0.25">
      <c r="A63" s="1"/>
      <c r="B63" s="1"/>
      <c r="C63" s="1"/>
      <c r="D63" s="1"/>
      <c r="E63" s="1"/>
      <c r="F63" s="1"/>
      <c r="G63" s="1"/>
      <c r="H63" s="1"/>
      <c r="I63" s="1"/>
      <c r="J63" s="1"/>
      <c r="K63" s="1"/>
      <c r="L63" s="1"/>
      <c r="M63" s="1"/>
      <c r="N63" s="1"/>
      <c r="O63" s="1"/>
      <c r="P63" s="1"/>
      <c r="Q63" s="1"/>
      <c r="R63" s="1"/>
      <c r="S63" s="1"/>
      <c r="T63" s="1"/>
      <c r="U63" s="1"/>
      <c r="V63" s="1"/>
      <c r="W63" s="231">
        <f t="shared" si="0"/>
        <v>0</v>
      </c>
    </row>
    <row r="64" spans="1:23" x14ac:dyDescent="0.25">
      <c r="A64" s="1"/>
      <c r="B64" s="1"/>
      <c r="C64" s="1"/>
      <c r="D64" s="1"/>
      <c r="E64" s="1"/>
      <c r="F64" s="1"/>
      <c r="G64" s="1"/>
      <c r="H64" s="1"/>
      <c r="I64" s="1"/>
      <c r="J64" s="1"/>
      <c r="K64" s="1"/>
      <c r="L64" s="1"/>
      <c r="M64" s="1"/>
      <c r="N64" s="1"/>
      <c r="O64" s="1"/>
      <c r="P64" s="1"/>
      <c r="Q64" s="1"/>
      <c r="R64" s="1"/>
      <c r="S64" s="1"/>
      <c r="T64" s="1"/>
      <c r="U64" s="1"/>
      <c r="V64" s="1"/>
      <c r="W64" s="231">
        <f t="shared" si="0"/>
        <v>0</v>
      </c>
    </row>
    <row r="65" spans="1:23" x14ac:dyDescent="0.25">
      <c r="A65" s="1"/>
      <c r="B65" s="1"/>
      <c r="C65" s="1"/>
      <c r="D65" s="1"/>
      <c r="E65" s="1"/>
      <c r="F65" s="1"/>
      <c r="G65" s="1"/>
      <c r="H65" s="1"/>
      <c r="I65" s="1"/>
      <c r="J65" s="1"/>
      <c r="K65" s="1"/>
      <c r="L65" s="1"/>
      <c r="M65" s="1"/>
      <c r="N65" s="1"/>
      <c r="O65" s="1"/>
      <c r="P65" s="1"/>
      <c r="Q65" s="1"/>
      <c r="R65" s="1"/>
      <c r="S65" s="1"/>
      <c r="T65" s="1"/>
      <c r="U65" s="1"/>
      <c r="V65" s="1"/>
      <c r="W65" s="231">
        <f t="shared" si="0"/>
        <v>0</v>
      </c>
    </row>
    <row r="66" spans="1:23" x14ac:dyDescent="0.25">
      <c r="A66" s="1"/>
      <c r="B66" s="1"/>
      <c r="C66" s="1"/>
      <c r="D66" s="1"/>
      <c r="E66" s="1"/>
      <c r="F66" s="1"/>
      <c r="G66" s="1"/>
      <c r="H66" s="1"/>
      <c r="I66" s="1"/>
      <c r="J66" s="1"/>
      <c r="K66" s="1"/>
      <c r="L66" s="1"/>
      <c r="M66" s="1"/>
      <c r="N66" s="1"/>
      <c r="O66" s="1"/>
      <c r="P66" s="1"/>
      <c r="Q66" s="1"/>
      <c r="R66" s="1"/>
      <c r="S66" s="1"/>
      <c r="T66" s="1"/>
      <c r="U66" s="1"/>
      <c r="V66" s="1"/>
      <c r="W66" s="231">
        <f t="shared" si="0"/>
        <v>0</v>
      </c>
    </row>
    <row r="67" spans="1:23" x14ac:dyDescent="0.25">
      <c r="A67" s="1"/>
      <c r="B67" s="1"/>
      <c r="C67" s="1"/>
      <c r="D67" s="1"/>
      <c r="E67" s="1"/>
      <c r="F67" s="1"/>
      <c r="G67" s="1"/>
      <c r="H67" s="1"/>
      <c r="I67" s="1"/>
      <c r="J67" s="1"/>
      <c r="K67" s="1"/>
      <c r="L67" s="1"/>
      <c r="M67" s="1"/>
      <c r="N67" s="1"/>
      <c r="O67" s="1"/>
      <c r="P67" s="1"/>
      <c r="Q67" s="1"/>
      <c r="R67" s="1"/>
      <c r="S67" s="1"/>
      <c r="T67" s="1"/>
      <c r="U67" s="1"/>
      <c r="V67" s="1"/>
      <c r="W67" s="231">
        <f t="shared" si="0"/>
        <v>0</v>
      </c>
    </row>
    <row r="68" spans="1:23" x14ac:dyDescent="0.25">
      <c r="A68" s="1"/>
      <c r="B68" s="1"/>
      <c r="C68" s="1"/>
      <c r="D68" s="1"/>
      <c r="E68" s="1"/>
      <c r="F68" s="1"/>
      <c r="G68" s="1"/>
      <c r="H68" s="1"/>
      <c r="I68" s="1"/>
      <c r="J68" s="1"/>
      <c r="K68" s="1"/>
      <c r="L68" s="1"/>
      <c r="M68" s="1"/>
      <c r="N68" s="1"/>
      <c r="O68" s="1"/>
      <c r="P68" s="1"/>
      <c r="Q68" s="1"/>
      <c r="R68" s="1"/>
      <c r="S68" s="1"/>
      <c r="T68" s="1"/>
      <c r="U68" s="1"/>
      <c r="V68" s="1"/>
      <c r="W68" s="231">
        <f t="shared" si="0"/>
        <v>0</v>
      </c>
    </row>
    <row r="69" spans="1:23" x14ac:dyDescent="0.25">
      <c r="A69" s="1"/>
      <c r="B69" s="1"/>
      <c r="C69" s="1"/>
      <c r="D69" s="1"/>
      <c r="E69" s="1"/>
      <c r="F69" s="1"/>
      <c r="G69" s="1"/>
      <c r="H69" s="1"/>
      <c r="I69" s="1"/>
      <c r="J69" s="1"/>
      <c r="K69" s="1"/>
      <c r="L69" s="1"/>
      <c r="M69" s="1"/>
      <c r="N69" s="1"/>
      <c r="O69" s="1"/>
      <c r="P69" s="1"/>
      <c r="Q69" s="1"/>
      <c r="R69" s="1"/>
      <c r="S69" s="1"/>
      <c r="T69" s="1"/>
      <c r="U69" s="1"/>
      <c r="V69" s="1"/>
      <c r="W69" s="231">
        <f t="shared" si="0"/>
        <v>0</v>
      </c>
    </row>
    <row r="70" spans="1:23" x14ac:dyDescent="0.25">
      <c r="A70" s="1"/>
      <c r="B70" s="1"/>
      <c r="C70" s="1"/>
      <c r="D70" s="1"/>
      <c r="E70" s="1"/>
      <c r="F70" s="1"/>
      <c r="G70" s="1"/>
      <c r="H70" s="1"/>
      <c r="I70" s="1"/>
      <c r="J70" s="1"/>
      <c r="K70" s="1"/>
      <c r="L70" s="1"/>
      <c r="M70" s="1"/>
      <c r="N70" s="1"/>
      <c r="O70" s="1"/>
      <c r="P70" s="1"/>
      <c r="Q70" s="1"/>
      <c r="R70" s="1"/>
      <c r="S70" s="1"/>
      <c r="T70" s="1"/>
      <c r="U70" s="1"/>
      <c r="V70" s="1"/>
      <c r="W70" s="231">
        <f t="shared" si="0"/>
        <v>0</v>
      </c>
    </row>
    <row r="71" spans="1:23" x14ac:dyDescent="0.25">
      <c r="A71" s="1"/>
      <c r="B71" s="1"/>
      <c r="C71" s="1"/>
      <c r="D71" s="1"/>
      <c r="E71" s="1"/>
      <c r="F71" s="1"/>
      <c r="G71" s="1"/>
      <c r="H71" s="1"/>
      <c r="I71" s="1"/>
      <c r="J71" s="1"/>
      <c r="K71" s="1"/>
      <c r="L71" s="1"/>
      <c r="M71" s="1"/>
      <c r="N71" s="1"/>
      <c r="O71" s="1"/>
      <c r="P71" s="1"/>
      <c r="Q71" s="1"/>
      <c r="R71" s="1"/>
      <c r="S71" s="1"/>
      <c r="T71" s="1"/>
      <c r="U71" s="1"/>
      <c r="V71" s="1"/>
      <c r="W71" s="231">
        <f t="shared" si="0"/>
        <v>0</v>
      </c>
    </row>
    <row r="72" spans="1:23" x14ac:dyDescent="0.25">
      <c r="A72" s="1"/>
      <c r="B72" s="1"/>
      <c r="C72" s="1"/>
      <c r="D72" s="1"/>
      <c r="E72" s="1"/>
      <c r="F72" s="1"/>
      <c r="G72" s="1"/>
      <c r="H72" s="1"/>
      <c r="I72" s="1"/>
      <c r="J72" s="1"/>
      <c r="K72" s="1"/>
      <c r="L72" s="1"/>
      <c r="M72" s="1"/>
      <c r="N72" s="1"/>
      <c r="O72" s="1"/>
      <c r="P72" s="1"/>
      <c r="Q72" s="1"/>
      <c r="R72" s="1"/>
      <c r="S72" s="1"/>
      <c r="T72" s="1"/>
      <c r="U72" s="1"/>
      <c r="V72" s="1"/>
      <c r="W72" s="231">
        <f t="shared" si="0"/>
        <v>0</v>
      </c>
    </row>
    <row r="73" spans="1:23" x14ac:dyDescent="0.25">
      <c r="A73" s="1"/>
      <c r="B73" s="1"/>
      <c r="C73" s="1"/>
      <c r="D73" s="1"/>
      <c r="E73" s="1"/>
      <c r="F73" s="1"/>
      <c r="G73" s="1"/>
      <c r="H73" s="1"/>
      <c r="I73" s="1"/>
      <c r="J73" s="1"/>
      <c r="K73" s="1"/>
      <c r="L73" s="1"/>
      <c r="M73" s="1"/>
      <c r="N73" s="1"/>
      <c r="O73" s="1"/>
      <c r="P73" s="1"/>
      <c r="Q73" s="1"/>
      <c r="R73" s="1"/>
      <c r="S73" s="1"/>
      <c r="T73" s="1"/>
      <c r="U73" s="1"/>
      <c r="V73" s="1"/>
      <c r="W73" s="231">
        <f t="shared" si="0"/>
        <v>0</v>
      </c>
    </row>
    <row r="74" spans="1:23" x14ac:dyDescent="0.25">
      <c r="A74" s="1"/>
      <c r="B74" s="1"/>
      <c r="C74" s="1"/>
      <c r="D74" s="1"/>
      <c r="E74" s="1"/>
      <c r="F74" s="1"/>
      <c r="G74" s="1"/>
      <c r="H74" s="1"/>
      <c r="I74" s="1"/>
      <c r="J74" s="1"/>
      <c r="K74" s="1"/>
      <c r="L74" s="1"/>
      <c r="M74" s="1"/>
      <c r="N74" s="1"/>
      <c r="O74" s="1"/>
      <c r="P74" s="1"/>
      <c r="Q74" s="1"/>
      <c r="R74" s="1"/>
      <c r="S74" s="1"/>
      <c r="T74" s="1"/>
      <c r="U74" s="1"/>
      <c r="V74" s="1"/>
      <c r="W74" s="231">
        <f t="shared" si="0"/>
        <v>0</v>
      </c>
    </row>
    <row r="75" spans="1:23" x14ac:dyDescent="0.25">
      <c r="A75" s="1"/>
      <c r="B75" s="1"/>
      <c r="C75" s="1"/>
      <c r="D75" s="1"/>
      <c r="E75" s="1"/>
      <c r="F75" s="1"/>
      <c r="G75" s="1"/>
      <c r="H75" s="1"/>
      <c r="I75" s="1"/>
      <c r="J75" s="1"/>
      <c r="K75" s="1"/>
      <c r="L75" s="1"/>
      <c r="M75" s="1"/>
      <c r="N75" s="1"/>
      <c r="O75" s="1"/>
      <c r="P75" s="1"/>
      <c r="Q75" s="1"/>
      <c r="R75" s="1"/>
      <c r="S75" s="1"/>
      <c r="T75" s="1"/>
      <c r="U75" s="1"/>
      <c r="V75" s="1"/>
      <c r="W75" s="231">
        <f t="shared" si="0"/>
        <v>0</v>
      </c>
    </row>
    <row r="76" spans="1:23" x14ac:dyDescent="0.25">
      <c r="A76" s="1"/>
      <c r="B76" s="1"/>
      <c r="C76" s="1"/>
      <c r="D76" s="1"/>
      <c r="E76" s="1"/>
      <c r="F76" s="1"/>
      <c r="G76" s="1"/>
      <c r="H76" s="1"/>
      <c r="I76" s="1"/>
      <c r="J76" s="1"/>
      <c r="K76" s="1"/>
      <c r="L76" s="1"/>
      <c r="M76" s="1"/>
      <c r="N76" s="1"/>
      <c r="O76" s="1"/>
      <c r="P76" s="1"/>
      <c r="Q76" s="1"/>
      <c r="R76" s="1"/>
      <c r="S76" s="1"/>
      <c r="T76" s="1"/>
      <c r="U76" s="1"/>
      <c r="V76" s="1"/>
      <c r="W76" s="231">
        <f t="shared" si="0"/>
        <v>0</v>
      </c>
    </row>
    <row r="77" spans="1:23" x14ac:dyDescent="0.25">
      <c r="A77" s="1"/>
      <c r="B77" s="1"/>
      <c r="C77" s="1"/>
      <c r="D77" s="1"/>
      <c r="E77" s="1"/>
      <c r="F77" s="1"/>
      <c r="G77" s="1"/>
      <c r="H77" s="1"/>
      <c r="I77" s="1"/>
      <c r="J77" s="1"/>
      <c r="K77" s="1"/>
      <c r="L77" s="1"/>
      <c r="M77" s="1"/>
      <c r="N77" s="1"/>
      <c r="O77" s="1"/>
      <c r="P77" s="1"/>
      <c r="Q77" s="1"/>
      <c r="R77" s="1"/>
      <c r="S77" s="1"/>
      <c r="T77" s="1"/>
      <c r="U77" s="1"/>
      <c r="V77" s="1"/>
      <c r="W77" s="231">
        <f t="shared" si="0"/>
        <v>0</v>
      </c>
    </row>
    <row r="78" spans="1:23" x14ac:dyDescent="0.25">
      <c r="A78" s="1"/>
      <c r="B78" s="1"/>
      <c r="C78" s="1"/>
      <c r="D78" s="1"/>
      <c r="E78" s="1"/>
      <c r="F78" s="1"/>
      <c r="G78" s="1"/>
      <c r="H78" s="1"/>
      <c r="I78" s="1"/>
      <c r="J78" s="1"/>
      <c r="K78" s="1"/>
      <c r="L78" s="1"/>
      <c r="M78" s="1"/>
      <c r="N78" s="1"/>
      <c r="O78" s="1"/>
      <c r="P78" s="1"/>
      <c r="Q78" s="1"/>
      <c r="R78" s="1"/>
      <c r="S78" s="1"/>
      <c r="T78" s="1"/>
      <c r="U78" s="1"/>
      <c r="V78" s="1"/>
      <c r="W78" s="231">
        <f t="shared" si="0"/>
        <v>0</v>
      </c>
    </row>
    <row r="79" spans="1:23" x14ac:dyDescent="0.25">
      <c r="A79" s="1"/>
      <c r="B79" s="1"/>
      <c r="C79" s="1"/>
      <c r="D79" s="1"/>
      <c r="E79" s="1"/>
      <c r="F79" s="1"/>
      <c r="G79" s="1"/>
      <c r="H79" s="1"/>
      <c r="I79" s="1"/>
      <c r="J79" s="1"/>
      <c r="K79" s="1"/>
      <c r="L79" s="1"/>
      <c r="M79" s="1"/>
      <c r="N79" s="1"/>
      <c r="O79" s="1"/>
      <c r="P79" s="1"/>
      <c r="Q79" s="1"/>
      <c r="R79" s="1"/>
      <c r="S79" s="1"/>
      <c r="T79" s="1"/>
      <c r="U79" s="1"/>
      <c r="V79" s="1"/>
      <c r="W79" s="231">
        <f t="shared" si="0"/>
        <v>0</v>
      </c>
    </row>
    <row r="80" spans="1:23" x14ac:dyDescent="0.25">
      <c r="A80" s="1"/>
      <c r="B80" s="1"/>
      <c r="C80" s="1"/>
      <c r="D80" s="1"/>
      <c r="E80" s="1"/>
      <c r="F80" s="1"/>
      <c r="G80" s="1"/>
      <c r="H80" s="1"/>
      <c r="I80" s="1"/>
      <c r="J80" s="1"/>
      <c r="K80" s="1"/>
      <c r="L80" s="1"/>
      <c r="M80" s="1"/>
      <c r="N80" s="1"/>
      <c r="O80" s="1"/>
      <c r="P80" s="1"/>
      <c r="Q80" s="1"/>
      <c r="R80" s="1"/>
      <c r="S80" s="1"/>
      <c r="T80" s="1"/>
      <c r="U80" s="1"/>
      <c r="V80" s="1"/>
      <c r="W80" s="231">
        <f t="shared" si="0"/>
        <v>0</v>
      </c>
    </row>
    <row r="81" spans="1:23" x14ac:dyDescent="0.25">
      <c r="A81" s="1"/>
      <c r="B81" s="1"/>
      <c r="C81" s="1"/>
      <c r="D81" s="1"/>
      <c r="E81" s="1"/>
      <c r="F81" s="1"/>
      <c r="G81" s="1"/>
      <c r="H81" s="1"/>
      <c r="I81" s="1"/>
      <c r="J81" s="1"/>
      <c r="K81" s="1"/>
      <c r="L81" s="1"/>
      <c r="M81" s="1"/>
      <c r="N81" s="1"/>
      <c r="O81" s="1"/>
      <c r="P81" s="1"/>
      <c r="Q81" s="1"/>
      <c r="R81" s="1"/>
      <c r="S81" s="1"/>
      <c r="T81" s="1"/>
      <c r="U81" s="1"/>
      <c r="V81" s="1"/>
      <c r="W81" s="231">
        <f t="shared" si="0"/>
        <v>0</v>
      </c>
    </row>
    <row r="82" spans="1:23" x14ac:dyDescent="0.25">
      <c r="A82" s="1"/>
      <c r="B82" s="1"/>
      <c r="C82" s="1"/>
      <c r="D82" s="1"/>
      <c r="E82" s="1"/>
      <c r="F82" s="1"/>
      <c r="G82" s="1"/>
      <c r="H82" s="1"/>
      <c r="I82" s="1"/>
      <c r="J82" s="1"/>
      <c r="K82" s="1"/>
      <c r="L82" s="1"/>
      <c r="M82" s="1"/>
      <c r="N82" s="1"/>
      <c r="O82" s="1"/>
      <c r="P82" s="1"/>
      <c r="Q82" s="1"/>
      <c r="R82" s="1"/>
      <c r="S82" s="1"/>
      <c r="T82" s="1"/>
      <c r="U82" s="1"/>
      <c r="V82" s="1"/>
      <c r="W82" s="231">
        <f t="shared" si="0"/>
        <v>0</v>
      </c>
    </row>
    <row r="83" spans="1:23" x14ac:dyDescent="0.25">
      <c r="A83" s="1"/>
      <c r="B83" s="1"/>
      <c r="C83" s="1"/>
      <c r="D83" s="1"/>
      <c r="E83" s="1"/>
      <c r="F83" s="1"/>
      <c r="G83" s="1"/>
      <c r="H83" s="1"/>
      <c r="I83" s="1"/>
      <c r="J83" s="1"/>
      <c r="K83" s="1"/>
      <c r="L83" s="1"/>
      <c r="M83" s="1"/>
      <c r="N83" s="1"/>
      <c r="O83" s="1"/>
      <c r="P83" s="1"/>
      <c r="Q83" s="1"/>
      <c r="R83" s="1"/>
      <c r="S83" s="1"/>
      <c r="T83" s="1"/>
      <c r="U83" s="1"/>
      <c r="V83" s="1"/>
      <c r="W83" s="231">
        <f t="shared" si="0"/>
        <v>0</v>
      </c>
    </row>
    <row r="84" spans="1:23" x14ac:dyDescent="0.25">
      <c r="A84" s="1"/>
      <c r="B84" s="1"/>
      <c r="C84" s="1"/>
      <c r="D84" s="1"/>
      <c r="E84" s="1"/>
      <c r="F84" s="1"/>
      <c r="G84" s="1"/>
      <c r="H84" s="1"/>
      <c r="I84" s="1"/>
      <c r="J84" s="1"/>
      <c r="K84" s="1"/>
      <c r="L84" s="1"/>
      <c r="M84" s="1"/>
      <c r="N84" s="1"/>
      <c r="O84" s="1"/>
      <c r="P84" s="1"/>
      <c r="Q84" s="1"/>
      <c r="R84" s="1"/>
      <c r="S84" s="1"/>
      <c r="T84" s="1"/>
      <c r="U84" s="1"/>
      <c r="V84" s="1"/>
      <c r="W84" s="231">
        <f t="shared" ref="W84:W147" si="1">SUM(K84:V84)</f>
        <v>0</v>
      </c>
    </row>
    <row r="85" spans="1:23" x14ac:dyDescent="0.25">
      <c r="A85" s="1"/>
      <c r="B85" s="1"/>
      <c r="C85" s="1"/>
      <c r="D85" s="1"/>
      <c r="E85" s="1"/>
      <c r="F85" s="1"/>
      <c r="G85" s="1"/>
      <c r="H85" s="1"/>
      <c r="I85" s="1"/>
      <c r="J85" s="1"/>
      <c r="K85" s="1"/>
      <c r="L85" s="1"/>
      <c r="M85" s="1"/>
      <c r="N85" s="1"/>
      <c r="O85" s="1"/>
      <c r="P85" s="1"/>
      <c r="Q85" s="1"/>
      <c r="R85" s="1"/>
      <c r="S85" s="1"/>
      <c r="T85" s="1"/>
      <c r="U85" s="1"/>
      <c r="V85" s="1"/>
      <c r="W85" s="231">
        <f t="shared" si="1"/>
        <v>0</v>
      </c>
    </row>
    <row r="86" spans="1:23" x14ac:dyDescent="0.25">
      <c r="A86" s="1"/>
      <c r="B86" s="1"/>
      <c r="C86" s="1"/>
      <c r="D86" s="1"/>
      <c r="E86" s="1"/>
      <c r="F86" s="1"/>
      <c r="G86" s="1"/>
      <c r="H86" s="1"/>
      <c r="I86" s="1"/>
      <c r="J86" s="1"/>
      <c r="K86" s="1"/>
      <c r="L86" s="1"/>
      <c r="M86" s="1"/>
      <c r="N86" s="1"/>
      <c r="O86" s="1"/>
      <c r="P86" s="1"/>
      <c r="Q86" s="1"/>
      <c r="R86" s="1"/>
      <c r="S86" s="1"/>
      <c r="T86" s="1"/>
      <c r="U86" s="1"/>
      <c r="V86" s="1"/>
      <c r="W86" s="231">
        <f t="shared" si="1"/>
        <v>0</v>
      </c>
    </row>
    <row r="87" spans="1:23" x14ac:dyDescent="0.25">
      <c r="A87" s="1"/>
      <c r="B87" s="1"/>
      <c r="C87" s="1"/>
      <c r="D87" s="1"/>
      <c r="E87" s="1"/>
      <c r="F87" s="1"/>
      <c r="G87" s="1"/>
      <c r="H87" s="1"/>
      <c r="I87" s="1"/>
      <c r="J87" s="1"/>
      <c r="K87" s="1"/>
      <c r="L87" s="1"/>
      <c r="M87" s="1"/>
      <c r="N87" s="1"/>
      <c r="O87" s="1"/>
      <c r="P87" s="1"/>
      <c r="Q87" s="1"/>
      <c r="R87" s="1"/>
      <c r="S87" s="1"/>
      <c r="T87" s="1"/>
      <c r="U87" s="1"/>
      <c r="V87" s="1"/>
      <c r="W87" s="231">
        <f t="shared" si="1"/>
        <v>0</v>
      </c>
    </row>
    <row r="88" spans="1:23" x14ac:dyDescent="0.25">
      <c r="A88" s="1"/>
      <c r="B88" s="1"/>
      <c r="C88" s="1"/>
      <c r="D88" s="1"/>
      <c r="E88" s="1"/>
      <c r="F88" s="1"/>
      <c r="G88" s="1"/>
      <c r="H88" s="1"/>
      <c r="I88" s="1"/>
      <c r="J88" s="1"/>
      <c r="K88" s="1"/>
      <c r="L88" s="1"/>
      <c r="M88" s="1"/>
      <c r="N88" s="1"/>
      <c r="O88" s="1"/>
      <c r="P88" s="1"/>
      <c r="Q88" s="1"/>
      <c r="R88" s="1"/>
      <c r="S88" s="1"/>
      <c r="T88" s="1"/>
      <c r="U88" s="1"/>
      <c r="V88" s="1"/>
      <c r="W88" s="231">
        <f t="shared" si="1"/>
        <v>0</v>
      </c>
    </row>
    <row r="89" spans="1:23" x14ac:dyDescent="0.25">
      <c r="A89" s="1"/>
      <c r="B89" s="1"/>
      <c r="C89" s="1"/>
      <c r="D89" s="1"/>
      <c r="E89" s="1"/>
      <c r="F89" s="1"/>
      <c r="G89" s="1"/>
      <c r="H89" s="1"/>
      <c r="I89" s="1"/>
      <c r="J89" s="1"/>
      <c r="K89" s="1"/>
      <c r="L89" s="1"/>
      <c r="M89" s="1"/>
      <c r="N89" s="1"/>
      <c r="O89" s="1"/>
      <c r="P89" s="1"/>
      <c r="Q89" s="1"/>
      <c r="R89" s="1"/>
      <c r="S89" s="1"/>
      <c r="T89" s="1"/>
      <c r="U89" s="1"/>
      <c r="V89" s="1"/>
      <c r="W89" s="231">
        <f t="shared" si="1"/>
        <v>0</v>
      </c>
    </row>
    <row r="90" spans="1:23" x14ac:dyDescent="0.25">
      <c r="A90" s="1"/>
      <c r="B90" s="1"/>
      <c r="C90" s="1"/>
      <c r="D90" s="1"/>
      <c r="E90" s="1"/>
      <c r="F90" s="1"/>
      <c r="G90" s="1"/>
      <c r="H90" s="1"/>
      <c r="I90" s="1"/>
      <c r="J90" s="1"/>
      <c r="K90" s="1"/>
      <c r="L90" s="1"/>
      <c r="M90" s="1"/>
      <c r="N90" s="1"/>
      <c r="O90" s="1"/>
      <c r="P90" s="1"/>
      <c r="Q90" s="1"/>
      <c r="R90" s="1"/>
      <c r="S90" s="1"/>
      <c r="T90" s="1"/>
      <c r="U90" s="1"/>
      <c r="V90" s="1"/>
      <c r="W90" s="231">
        <f t="shared" si="1"/>
        <v>0</v>
      </c>
    </row>
    <row r="91" spans="1:23" x14ac:dyDescent="0.25">
      <c r="A91" s="1"/>
      <c r="B91" s="1"/>
      <c r="C91" s="1"/>
      <c r="D91" s="1"/>
      <c r="E91" s="1"/>
      <c r="F91" s="1"/>
      <c r="G91" s="1"/>
      <c r="H91" s="1"/>
      <c r="I91" s="1"/>
      <c r="J91" s="1"/>
      <c r="K91" s="1"/>
      <c r="L91" s="1"/>
      <c r="M91" s="1"/>
      <c r="N91" s="1"/>
      <c r="O91" s="1"/>
      <c r="P91" s="1"/>
      <c r="Q91" s="1"/>
      <c r="R91" s="1"/>
      <c r="S91" s="1"/>
      <c r="T91" s="1"/>
      <c r="U91" s="1"/>
      <c r="V91" s="1"/>
      <c r="W91" s="231">
        <f t="shared" si="1"/>
        <v>0</v>
      </c>
    </row>
    <row r="92" spans="1:23" x14ac:dyDescent="0.25">
      <c r="A92" s="1"/>
      <c r="B92" s="1"/>
      <c r="C92" s="1"/>
      <c r="D92" s="1"/>
      <c r="E92" s="1"/>
      <c r="F92" s="1"/>
      <c r="G92" s="1"/>
      <c r="H92" s="1"/>
      <c r="I92" s="1"/>
      <c r="J92" s="1"/>
      <c r="K92" s="1"/>
      <c r="L92" s="1"/>
      <c r="M92" s="1"/>
      <c r="N92" s="1"/>
      <c r="O92" s="1"/>
      <c r="P92" s="1"/>
      <c r="Q92" s="1"/>
      <c r="R92" s="1"/>
      <c r="S92" s="1"/>
      <c r="T92" s="1"/>
      <c r="U92" s="1"/>
      <c r="V92" s="1"/>
      <c r="W92" s="231">
        <f t="shared" si="1"/>
        <v>0</v>
      </c>
    </row>
    <row r="93" spans="1:23" x14ac:dyDescent="0.25">
      <c r="A93" s="1"/>
      <c r="B93" s="1"/>
      <c r="C93" s="1"/>
      <c r="D93" s="1"/>
      <c r="E93" s="1"/>
      <c r="F93" s="1"/>
      <c r="G93" s="1"/>
      <c r="H93" s="1"/>
      <c r="I93" s="1"/>
      <c r="J93" s="1"/>
      <c r="K93" s="1"/>
      <c r="L93" s="1"/>
      <c r="M93" s="1"/>
      <c r="N93" s="1"/>
      <c r="O93" s="1"/>
      <c r="P93" s="1"/>
      <c r="Q93" s="1"/>
      <c r="R93" s="1"/>
      <c r="S93" s="1"/>
      <c r="T93" s="1"/>
      <c r="U93" s="1"/>
      <c r="V93" s="1"/>
      <c r="W93" s="231">
        <f t="shared" si="1"/>
        <v>0</v>
      </c>
    </row>
    <row r="94" spans="1:23" x14ac:dyDescent="0.25">
      <c r="A94" s="1"/>
      <c r="B94" s="1"/>
      <c r="C94" s="1"/>
      <c r="D94" s="1"/>
      <c r="E94" s="1"/>
      <c r="F94" s="1"/>
      <c r="G94" s="1"/>
      <c r="H94" s="1"/>
      <c r="I94" s="1"/>
      <c r="J94" s="1"/>
      <c r="K94" s="1"/>
      <c r="L94" s="1"/>
      <c r="M94" s="1"/>
      <c r="N94" s="1"/>
      <c r="O94" s="1"/>
      <c r="P94" s="1"/>
      <c r="Q94" s="1"/>
      <c r="R94" s="1"/>
      <c r="S94" s="1"/>
      <c r="T94" s="1"/>
      <c r="U94" s="1"/>
      <c r="V94" s="1"/>
      <c r="W94" s="231">
        <f t="shared" si="1"/>
        <v>0</v>
      </c>
    </row>
    <row r="95" spans="1:23" x14ac:dyDescent="0.25">
      <c r="A95" s="1"/>
      <c r="B95" s="1"/>
      <c r="C95" s="1"/>
      <c r="D95" s="1"/>
      <c r="E95" s="1"/>
      <c r="F95" s="1"/>
      <c r="G95" s="1"/>
      <c r="H95" s="1"/>
      <c r="I95" s="1"/>
      <c r="J95" s="1"/>
      <c r="K95" s="1"/>
      <c r="L95" s="1"/>
      <c r="M95" s="1"/>
      <c r="N95" s="1"/>
      <c r="O95" s="1"/>
      <c r="P95" s="1"/>
      <c r="Q95" s="1"/>
      <c r="R95" s="1"/>
      <c r="S95" s="1"/>
      <c r="T95" s="1"/>
      <c r="U95" s="1"/>
      <c r="V95" s="1"/>
      <c r="W95" s="231">
        <f t="shared" si="1"/>
        <v>0</v>
      </c>
    </row>
    <row r="96" spans="1:23" x14ac:dyDescent="0.25">
      <c r="A96" s="1"/>
      <c r="B96" s="1"/>
      <c r="C96" s="1"/>
      <c r="D96" s="1"/>
      <c r="E96" s="1"/>
      <c r="F96" s="1"/>
      <c r="G96" s="1"/>
      <c r="H96" s="1"/>
      <c r="I96" s="1"/>
      <c r="J96" s="1"/>
      <c r="K96" s="1"/>
      <c r="L96" s="1"/>
      <c r="M96" s="1"/>
      <c r="N96" s="1"/>
      <c r="O96" s="1"/>
      <c r="P96" s="1"/>
      <c r="Q96" s="1"/>
      <c r="R96" s="1"/>
      <c r="S96" s="1"/>
      <c r="T96" s="1"/>
      <c r="U96" s="1"/>
      <c r="V96" s="1"/>
      <c r="W96" s="231">
        <f t="shared" si="1"/>
        <v>0</v>
      </c>
    </row>
    <row r="97" spans="1:23" x14ac:dyDescent="0.25">
      <c r="A97" s="1"/>
      <c r="B97" s="1"/>
      <c r="C97" s="1"/>
      <c r="D97" s="1"/>
      <c r="E97" s="1"/>
      <c r="F97" s="1"/>
      <c r="G97" s="1"/>
      <c r="H97" s="1"/>
      <c r="I97" s="1"/>
      <c r="J97" s="1"/>
      <c r="K97" s="1"/>
      <c r="L97" s="1"/>
      <c r="M97" s="1"/>
      <c r="N97" s="1"/>
      <c r="O97" s="1"/>
      <c r="P97" s="1"/>
      <c r="Q97" s="1"/>
      <c r="R97" s="1"/>
      <c r="S97" s="1"/>
      <c r="T97" s="1"/>
      <c r="U97" s="1"/>
      <c r="V97" s="1"/>
      <c r="W97" s="231">
        <f t="shared" si="1"/>
        <v>0</v>
      </c>
    </row>
    <row r="98" spans="1:23" x14ac:dyDescent="0.25">
      <c r="A98" s="1"/>
      <c r="B98" s="1"/>
      <c r="C98" s="1"/>
      <c r="D98" s="1"/>
      <c r="E98" s="1"/>
      <c r="F98" s="1"/>
      <c r="G98" s="1"/>
      <c r="H98" s="1"/>
      <c r="I98" s="1"/>
      <c r="J98" s="1"/>
      <c r="K98" s="1"/>
      <c r="L98" s="1"/>
      <c r="M98" s="1"/>
      <c r="N98" s="1"/>
      <c r="O98" s="1"/>
      <c r="P98" s="1"/>
      <c r="Q98" s="1"/>
      <c r="R98" s="1"/>
      <c r="S98" s="1"/>
      <c r="T98" s="1"/>
      <c r="U98" s="1"/>
      <c r="V98" s="1"/>
      <c r="W98" s="231">
        <f t="shared" si="1"/>
        <v>0</v>
      </c>
    </row>
    <row r="99" spans="1:23" x14ac:dyDescent="0.25">
      <c r="A99" s="1"/>
      <c r="B99" s="1"/>
      <c r="C99" s="1"/>
      <c r="D99" s="1"/>
      <c r="E99" s="1"/>
      <c r="F99" s="1"/>
      <c r="G99" s="1"/>
      <c r="H99" s="1"/>
      <c r="I99" s="1"/>
      <c r="J99" s="1"/>
      <c r="K99" s="1"/>
      <c r="L99" s="1"/>
      <c r="M99" s="1"/>
      <c r="N99" s="1"/>
      <c r="O99" s="1"/>
      <c r="P99" s="1"/>
      <c r="Q99" s="1"/>
      <c r="R99" s="1"/>
      <c r="S99" s="1"/>
      <c r="T99" s="1"/>
      <c r="U99" s="1"/>
      <c r="V99" s="1"/>
      <c r="W99" s="231">
        <f t="shared" si="1"/>
        <v>0</v>
      </c>
    </row>
    <row r="100" spans="1:23" x14ac:dyDescent="0.25">
      <c r="A100" s="1"/>
      <c r="B100" s="1"/>
      <c r="C100" s="1"/>
      <c r="D100" s="1"/>
      <c r="E100" s="1"/>
      <c r="F100" s="1"/>
      <c r="G100" s="1"/>
      <c r="H100" s="1"/>
      <c r="I100" s="1"/>
      <c r="J100" s="1"/>
      <c r="K100" s="1"/>
      <c r="L100" s="1"/>
      <c r="M100" s="1"/>
      <c r="N100" s="1"/>
      <c r="O100" s="1"/>
      <c r="P100" s="1"/>
      <c r="Q100" s="1"/>
      <c r="R100" s="1"/>
      <c r="S100" s="1"/>
      <c r="T100" s="1"/>
      <c r="U100" s="1"/>
      <c r="V100" s="1"/>
      <c r="W100" s="231">
        <f t="shared" si="1"/>
        <v>0</v>
      </c>
    </row>
    <row r="101" spans="1:23" x14ac:dyDescent="0.25">
      <c r="A101" s="1"/>
      <c r="B101" s="1"/>
      <c r="C101" s="1"/>
      <c r="D101" s="1"/>
      <c r="E101" s="1"/>
      <c r="F101" s="1"/>
      <c r="G101" s="1"/>
      <c r="H101" s="1"/>
      <c r="I101" s="1"/>
      <c r="J101" s="1"/>
      <c r="K101" s="1"/>
      <c r="L101" s="1"/>
      <c r="M101" s="1"/>
      <c r="N101" s="1"/>
      <c r="O101" s="1"/>
      <c r="P101" s="1"/>
      <c r="Q101" s="1"/>
      <c r="R101" s="1"/>
      <c r="S101" s="1"/>
      <c r="T101" s="1"/>
      <c r="U101" s="1"/>
      <c r="V101" s="1"/>
      <c r="W101" s="231">
        <f t="shared" si="1"/>
        <v>0</v>
      </c>
    </row>
    <row r="102" spans="1:23" x14ac:dyDescent="0.25">
      <c r="A102" s="1"/>
      <c r="B102" s="1"/>
      <c r="C102" s="1"/>
      <c r="D102" s="1"/>
      <c r="E102" s="1"/>
      <c r="F102" s="1"/>
      <c r="G102" s="1"/>
      <c r="H102" s="1"/>
      <c r="I102" s="1"/>
      <c r="J102" s="1"/>
      <c r="K102" s="1"/>
      <c r="L102" s="1"/>
      <c r="M102" s="1"/>
      <c r="N102" s="1"/>
      <c r="O102" s="1"/>
      <c r="P102" s="1"/>
      <c r="Q102" s="1"/>
      <c r="R102" s="1"/>
      <c r="S102" s="1"/>
      <c r="T102" s="1"/>
      <c r="U102" s="1"/>
      <c r="V102" s="1"/>
      <c r="W102" s="231">
        <f t="shared" si="1"/>
        <v>0</v>
      </c>
    </row>
    <row r="103" spans="1:23" x14ac:dyDescent="0.25">
      <c r="A103" s="1"/>
      <c r="B103" s="1"/>
      <c r="C103" s="1"/>
      <c r="D103" s="1"/>
      <c r="E103" s="1"/>
      <c r="F103" s="1"/>
      <c r="G103" s="1"/>
      <c r="H103" s="1"/>
      <c r="I103" s="1"/>
      <c r="J103" s="1"/>
      <c r="K103" s="1"/>
      <c r="L103" s="1"/>
      <c r="M103" s="1"/>
      <c r="N103" s="1"/>
      <c r="O103" s="1"/>
      <c r="P103" s="1"/>
      <c r="Q103" s="1"/>
      <c r="R103" s="1"/>
      <c r="S103" s="1"/>
      <c r="T103" s="1"/>
      <c r="U103" s="1"/>
      <c r="V103" s="1"/>
      <c r="W103" s="231">
        <f t="shared" si="1"/>
        <v>0</v>
      </c>
    </row>
    <row r="104" spans="1:23" x14ac:dyDescent="0.25">
      <c r="A104" s="1"/>
      <c r="B104" s="1"/>
      <c r="C104" s="1"/>
      <c r="D104" s="1"/>
      <c r="E104" s="1"/>
      <c r="F104" s="1"/>
      <c r="G104" s="1"/>
      <c r="H104" s="1"/>
      <c r="I104" s="1"/>
      <c r="J104" s="1"/>
      <c r="K104" s="1"/>
      <c r="L104" s="1"/>
      <c r="M104" s="1"/>
      <c r="N104" s="1"/>
      <c r="O104" s="1"/>
      <c r="P104" s="1"/>
      <c r="Q104" s="1"/>
      <c r="R104" s="1"/>
      <c r="S104" s="1"/>
      <c r="T104" s="1"/>
      <c r="U104" s="1"/>
      <c r="V104" s="1"/>
      <c r="W104" s="231">
        <f t="shared" si="1"/>
        <v>0</v>
      </c>
    </row>
    <row r="105" spans="1:23" x14ac:dyDescent="0.25">
      <c r="A105" s="1"/>
      <c r="B105" s="1"/>
      <c r="C105" s="1"/>
      <c r="D105" s="1"/>
      <c r="E105" s="1"/>
      <c r="F105" s="1"/>
      <c r="G105" s="1"/>
      <c r="H105" s="1"/>
      <c r="I105" s="1"/>
      <c r="J105" s="1"/>
      <c r="K105" s="1"/>
      <c r="L105" s="1"/>
      <c r="M105" s="1"/>
      <c r="N105" s="1"/>
      <c r="O105" s="1"/>
      <c r="P105" s="1"/>
      <c r="Q105" s="1"/>
      <c r="R105" s="1"/>
      <c r="S105" s="1"/>
      <c r="T105" s="1"/>
      <c r="U105" s="1"/>
      <c r="V105" s="1"/>
      <c r="W105" s="231">
        <f t="shared" si="1"/>
        <v>0</v>
      </c>
    </row>
    <row r="106" spans="1:23" x14ac:dyDescent="0.25">
      <c r="A106" s="1"/>
      <c r="B106" s="1"/>
      <c r="C106" s="1"/>
      <c r="D106" s="1"/>
      <c r="E106" s="1"/>
      <c r="F106" s="1"/>
      <c r="G106" s="1"/>
      <c r="H106" s="1"/>
      <c r="I106" s="1"/>
      <c r="J106" s="1"/>
      <c r="K106" s="1"/>
      <c r="L106" s="1"/>
      <c r="M106" s="1"/>
      <c r="N106" s="1"/>
      <c r="O106" s="1"/>
      <c r="P106" s="1"/>
      <c r="Q106" s="1"/>
      <c r="R106" s="1"/>
      <c r="S106" s="1"/>
      <c r="T106" s="1"/>
      <c r="U106" s="1"/>
      <c r="V106" s="1"/>
      <c r="W106" s="231">
        <f t="shared" si="1"/>
        <v>0</v>
      </c>
    </row>
    <row r="107" spans="1:23" x14ac:dyDescent="0.25">
      <c r="A107" s="1"/>
      <c r="B107" s="1"/>
      <c r="C107" s="1"/>
      <c r="D107" s="1"/>
      <c r="E107" s="1"/>
      <c r="F107" s="1"/>
      <c r="G107" s="1"/>
      <c r="H107" s="1"/>
      <c r="I107" s="1"/>
      <c r="J107" s="1"/>
      <c r="K107" s="1"/>
      <c r="L107" s="1"/>
      <c r="M107" s="1"/>
      <c r="N107" s="1"/>
      <c r="O107" s="1"/>
      <c r="P107" s="1"/>
      <c r="Q107" s="1"/>
      <c r="R107" s="1"/>
      <c r="S107" s="1"/>
      <c r="T107" s="1"/>
      <c r="U107" s="1"/>
      <c r="V107" s="1"/>
      <c r="W107" s="231">
        <f t="shared" si="1"/>
        <v>0</v>
      </c>
    </row>
    <row r="108" spans="1:23" x14ac:dyDescent="0.25">
      <c r="A108" s="1"/>
      <c r="B108" s="1"/>
      <c r="C108" s="1"/>
      <c r="D108" s="1"/>
      <c r="E108" s="1"/>
      <c r="F108" s="1"/>
      <c r="G108" s="1"/>
      <c r="H108" s="1"/>
      <c r="I108" s="1"/>
      <c r="J108" s="1"/>
      <c r="K108" s="1"/>
      <c r="L108" s="1"/>
      <c r="M108" s="1"/>
      <c r="N108" s="1"/>
      <c r="O108" s="1"/>
      <c r="P108" s="1"/>
      <c r="Q108" s="1"/>
      <c r="R108" s="1"/>
      <c r="S108" s="1"/>
      <c r="T108" s="1"/>
      <c r="U108" s="1"/>
      <c r="V108" s="1"/>
      <c r="W108" s="231">
        <f t="shared" si="1"/>
        <v>0</v>
      </c>
    </row>
    <row r="109" spans="1:23" x14ac:dyDescent="0.25">
      <c r="A109" s="1"/>
      <c r="B109" s="1"/>
      <c r="C109" s="1"/>
      <c r="D109" s="1"/>
      <c r="E109" s="1"/>
      <c r="F109" s="1"/>
      <c r="G109" s="1"/>
      <c r="H109" s="1"/>
      <c r="I109" s="1"/>
      <c r="J109" s="1"/>
      <c r="K109" s="1"/>
      <c r="L109" s="1"/>
      <c r="M109" s="1"/>
      <c r="N109" s="1"/>
      <c r="O109" s="1"/>
      <c r="P109" s="1"/>
      <c r="Q109" s="1"/>
      <c r="R109" s="1"/>
      <c r="S109" s="1"/>
      <c r="T109" s="1"/>
      <c r="U109" s="1"/>
      <c r="V109" s="1"/>
      <c r="W109" s="231">
        <f t="shared" si="1"/>
        <v>0</v>
      </c>
    </row>
    <row r="110" spans="1:23" x14ac:dyDescent="0.25">
      <c r="A110" s="1"/>
      <c r="B110" s="1"/>
      <c r="C110" s="1"/>
      <c r="D110" s="1"/>
      <c r="E110" s="1"/>
      <c r="F110" s="1"/>
      <c r="G110" s="1"/>
      <c r="H110" s="1"/>
      <c r="I110" s="1"/>
      <c r="J110" s="1"/>
      <c r="K110" s="1"/>
      <c r="L110" s="1"/>
      <c r="M110" s="1"/>
      <c r="N110" s="1"/>
      <c r="O110" s="1"/>
      <c r="P110" s="1"/>
      <c r="Q110" s="1"/>
      <c r="R110" s="1"/>
      <c r="S110" s="1"/>
      <c r="T110" s="1"/>
      <c r="U110" s="1"/>
      <c r="V110" s="1"/>
      <c r="W110" s="231">
        <f t="shared" si="1"/>
        <v>0</v>
      </c>
    </row>
    <row r="111" spans="1:23" x14ac:dyDescent="0.25">
      <c r="A111" s="1"/>
      <c r="B111" s="1"/>
      <c r="C111" s="1"/>
      <c r="D111" s="1"/>
      <c r="E111" s="1"/>
      <c r="F111" s="1"/>
      <c r="G111" s="1"/>
      <c r="H111" s="1"/>
      <c r="I111" s="1"/>
      <c r="J111" s="1"/>
      <c r="K111" s="1"/>
      <c r="L111" s="1"/>
      <c r="M111" s="1"/>
      <c r="N111" s="1"/>
      <c r="O111" s="1"/>
      <c r="P111" s="1"/>
      <c r="Q111" s="1"/>
      <c r="R111" s="1"/>
      <c r="S111" s="1"/>
      <c r="T111" s="1"/>
      <c r="U111" s="1"/>
      <c r="V111" s="1"/>
      <c r="W111" s="231">
        <f t="shared" si="1"/>
        <v>0</v>
      </c>
    </row>
    <row r="112" spans="1:23" x14ac:dyDescent="0.25">
      <c r="A112" s="1"/>
      <c r="B112" s="1"/>
      <c r="C112" s="1"/>
      <c r="D112" s="1"/>
      <c r="E112" s="1"/>
      <c r="F112" s="1"/>
      <c r="G112" s="1"/>
      <c r="H112" s="1"/>
      <c r="I112" s="1"/>
      <c r="J112" s="1"/>
      <c r="K112" s="1"/>
      <c r="L112" s="1"/>
      <c r="M112" s="1"/>
      <c r="N112" s="1"/>
      <c r="O112" s="1"/>
      <c r="P112" s="1"/>
      <c r="Q112" s="1"/>
      <c r="R112" s="1"/>
      <c r="S112" s="1"/>
      <c r="T112" s="1"/>
      <c r="U112" s="1"/>
      <c r="V112" s="1"/>
      <c r="W112" s="231">
        <f t="shared" si="1"/>
        <v>0</v>
      </c>
    </row>
    <row r="113" spans="1:23" x14ac:dyDescent="0.25">
      <c r="A113" s="1"/>
      <c r="B113" s="1"/>
      <c r="C113" s="1"/>
      <c r="D113" s="1"/>
      <c r="E113" s="1"/>
      <c r="F113" s="1"/>
      <c r="G113" s="1"/>
      <c r="H113" s="1"/>
      <c r="I113" s="1"/>
      <c r="J113" s="1"/>
      <c r="K113" s="1"/>
      <c r="L113" s="1"/>
      <c r="M113" s="1"/>
      <c r="N113" s="1"/>
      <c r="O113" s="1"/>
      <c r="P113" s="1"/>
      <c r="Q113" s="1"/>
      <c r="R113" s="1"/>
      <c r="S113" s="1"/>
      <c r="T113" s="1"/>
      <c r="U113" s="1"/>
      <c r="V113" s="1"/>
      <c r="W113" s="231">
        <f t="shared" si="1"/>
        <v>0</v>
      </c>
    </row>
    <row r="114" spans="1:23" x14ac:dyDescent="0.25">
      <c r="A114" s="1"/>
      <c r="B114" s="1"/>
      <c r="C114" s="1"/>
      <c r="D114" s="1"/>
      <c r="E114" s="1"/>
      <c r="F114" s="1"/>
      <c r="G114" s="1"/>
      <c r="H114" s="1"/>
      <c r="I114" s="1"/>
      <c r="J114" s="1"/>
      <c r="K114" s="1"/>
      <c r="L114" s="1"/>
      <c r="M114" s="1"/>
      <c r="N114" s="1"/>
      <c r="O114" s="1"/>
      <c r="P114" s="1"/>
      <c r="Q114" s="1"/>
      <c r="R114" s="1"/>
      <c r="S114" s="1"/>
      <c r="T114" s="1"/>
      <c r="U114" s="1"/>
      <c r="V114" s="1"/>
      <c r="W114" s="231">
        <f t="shared" si="1"/>
        <v>0</v>
      </c>
    </row>
    <row r="115" spans="1:23" x14ac:dyDescent="0.25">
      <c r="A115" s="1"/>
      <c r="B115" s="1"/>
      <c r="C115" s="1"/>
      <c r="D115" s="1"/>
      <c r="E115" s="1"/>
      <c r="F115" s="1"/>
      <c r="G115" s="1"/>
      <c r="H115" s="1"/>
      <c r="I115" s="1"/>
      <c r="J115" s="1"/>
      <c r="K115" s="1"/>
      <c r="L115" s="1"/>
      <c r="M115" s="1"/>
      <c r="N115" s="1"/>
      <c r="O115" s="1"/>
      <c r="P115" s="1"/>
      <c r="Q115" s="1"/>
      <c r="R115" s="1"/>
      <c r="S115" s="1"/>
      <c r="T115" s="1"/>
      <c r="U115" s="1"/>
      <c r="V115" s="1"/>
      <c r="W115" s="231">
        <f t="shared" si="1"/>
        <v>0</v>
      </c>
    </row>
    <row r="116" spans="1:23" x14ac:dyDescent="0.25">
      <c r="A116" s="1"/>
      <c r="B116" s="1"/>
      <c r="C116" s="1"/>
      <c r="D116" s="1"/>
      <c r="E116" s="1"/>
      <c r="F116" s="1"/>
      <c r="G116" s="1"/>
      <c r="H116" s="1"/>
      <c r="I116" s="1"/>
      <c r="J116" s="1"/>
      <c r="K116" s="1"/>
      <c r="L116" s="1"/>
      <c r="M116" s="1"/>
      <c r="N116" s="1"/>
      <c r="O116" s="1"/>
      <c r="P116" s="1"/>
      <c r="Q116" s="1"/>
      <c r="R116" s="1"/>
      <c r="S116" s="1"/>
      <c r="T116" s="1"/>
      <c r="U116" s="1"/>
      <c r="V116" s="1"/>
      <c r="W116" s="231">
        <f t="shared" si="1"/>
        <v>0</v>
      </c>
    </row>
    <row r="117" spans="1:23" x14ac:dyDescent="0.25">
      <c r="A117" s="1"/>
      <c r="B117" s="1"/>
      <c r="C117" s="1"/>
      <c r="D117" s="1"/>
      <c r="E117" s="1"/>
      <c r="F117" s="1"/>
      <c r="G117" s="1"/>
      <c r="H117" s="1"/>
      <c r="I117" s="1"/>
      <c r="J117" s="1"/>
      <c r="K117" s="1"/>
      <c r="L117" s="1"/>
      <c r="M117" s="1"/>
      <c r="N117" s="1"/>
      <c r="O117" s="1"/>
      <c r="P117" s="1"/>
      <c r="Q117" s="1"/>
      <c r="R117" s="1"/>
      <c r="S117" s="1"/>
      <c r="T117" s="1"/>
      <c r="U117" s="1"/>
      <c r="V117" s="1"/>
      <c r="W117" s="231">
        <f t="shared" si="1"/>
        <v>0</v>
      </c>
    </row>
    <row r="118" spans="1:23" x14ac:dyDescent="0.25">
      <c r="A118" s="1"/>
      <c r="B118" s="1"/>
      <c r="C118" s="1"/>
      <c r="D118" s="1"/>
      <c r="E118" s="1"/>
      <c r="F118" s="1"/>
      <c r="G118" s="1"/>
      <c r="H118" s="1"/>
      <c r="I118" s="1"/>
      <c r="J118" s="1"/>
      <c r="K118" s="1"/>
      <c r="L118" s="1"/>
      <c r="M118" s="1"/>
      <c r="N118" s="1"/>
      <c r="O118" s="1"/>
      <c r="P118" s="1"/>
      <c r="Q118" s="1"/>
      <c r="R118" s="1"/>
      <c r="S118" s="1"/>
      <c r="T118" s="1"/>
      <c r="U118" s="1"/>
      <c r="V118" s="1"/>
      <c r="W118" s="231">
        <f t="shared" si="1"/>
        <v>0</v>
      </c>
    </row>
    <row r="119" spans="1:23" x14ac:dyDescent="0.25">
      <c r="A119" s="1"/>
      <c r="B119" s="1"/>
      <c r="C119" s="1"/>
      <c r="D119" s="1"/>
      <c r="E119" s="1"/>
      <c r="F119" s="1"/>
      <c r="G119" s="1"/>
      <c r="H119" s="1"/>
      <c r="I119" s="1"/>
      <c r="J119" s="1"/>
      <c r="K119" s="1"/>
      <c r="L119" s="1"/>
      <c r="M119" s="1"/>
      <c r="N119" s="1"/>
      <c r="O119" s="1"/>
      <c r="P119" s="1"/>
      <c r="Q119" s="1"/>
      <c r="R119" s="1"/>
      <c r="S119" s="1"/>
      <c r="T119" s="1"/>
      <c r="U119" s="1"/>
      <c r="V119" s="1"/>
      <c r="W119" s="231">
        <f t="shared" si="1"/>
        <v>0</v>
      </c>
    </row>
    <row r="120" spans="1:23" x14ac:dyDescent="0.25">
      <c r="A120" s="1"/>
      <c r="B120" s="1"/>
      <c r="C120" s="1"/>
      <c r="D120" s="1"/>
      <c r="E120" s="1"/>
      <c r="F120" s="1"/>
      <c r="G120" s="1"/>
      <c r="H120" s="1"/>
      <c r="I120" s="1"/>
      <c r="J120" s="1"/>
      <c r="K120" s="1"/>
      <c r="L120" s="1"/>
      <c r="M120" s="1"/>
      <c r="N120" s="1"/>
      <c r="O120" s="1"/>
      <c r="P120" s="1"/>
      <c r="Q120" s="1"/>
      <c r="R120" s="1"/>
      <c r="S120" s="1"/>
      <c r="T120" s="1"/>
      <c r="U120" s="1"/>
      <c r="V120" s="1"/>
      <c r="W120" s="231">
        <f t="shared" si="1"/>
        <v>0</v>
      </c>
    </row>
    <row r="121" spans="1:23" x14ac:dyDescent="0.25">
      <c r="A121" s="1"/>
      <c r="B121" s="1"/>
      <c r="C121" s="1"/>
      <c r="D121" s="1"/>
      <c r="E121" s="1"/>
      <c r="F121" s="1"/>
      <c r="G121" s="1"/>
      <c r="H121" s="1"/>
      <c r="I121" s="1"/>
      <c r="J121" s="1"/>
      <c r="K121" s="1"/>
      <c r="L121" s="1"/>
      <c r="M121" s="1"/>
      <c r="N121" s="1"/>
      <c r="O121" s="1"/>
      <c r="P121" s="1"/>
      <c r="Q121" s="1"/>
      <c r="R121" s="1"/>
      <c r="S121" s="1"/>
      <c r="T121" s="1"/>
      <c r="U121" s="1"/>
      <c r="V121" s="1"/>
      <c r="W121" s="231">
        <f t="shared" si="1"/>
        <v>0</v>
      </c>
    </row>
    <row r="122" spans="1:23" x14ac:dyDescent="0.25">
      <c r="A122" s="1"/>
      <c r="B122" s="1"/>
      <c r="C122" s="1"/>
      <c r="D122" s="1"/>
      <c r="E122" s="1"/>
      <c r="F122" s="1"/>
      <c r="G122" s="1"/>
      <c r="H122" s="1"/>
      <c r="I122" s="1"/>
      <c r="J122" s="1"/>
      <c r="K122" s="1"/>
      <c r="L122" s="1"/>
      <c r="M122" s="1"/>
      <c r="N122" s="1"/>
      <c r="O122" s="1"/>
      <c r="P122" s="1"/>
      <c r="Q122" s="1"/>
      <c r="R122" s="1"/>
      <c r="S122" s="1"/>
      <c r="T122" s="1"/>
      <c r="U122" s="1"/>
      <c r="V122" s="1"/>
      <c r="W122" s="231">
        <f t="shared" si="1"/>
        <v>0</v>
      </c>
    </row>
    <row r="123" spans="1:23" x14ac:dyDescent="0.25">
      <c r="A123" s="1"/>
      <c r="B123" s="1"/>
      <c r="C123" s="1"/>
      <c r="D123" s="1"/>
      <c r="E123" s="1"/>
      <c r="F123" s="1"/>
      <c r="G123" s="1"/>
      <c r="H123" s="1"/>
      <c r="I123" s="1"/>
      <c r="J123" s="1"/>
      <c r="K123" s="1"/>
      <c r="L123" s="1"/>
      <c r="M123" s="1"/>
      <c r="N123" s="1"/>
      <c r="O123" s="1"/>
      <c r="P123" s="1"/>
      <c r="Q123" s="1"/>
      <c r="R123" s="1"/>
      <c r="S123" s="1"/>
      <c r="T123" s="1"/>
      <c r="U123" s="1"/>
      <c r="V123" s="1"/>
      <c r="W123" s="231">
        <f t="shared" si="1"/>
        <v>0</v>
      </c>
    </row>
    <row r="124" spans="1:23" x14ac:dyDescent="0.25">
      <c r="A124" s="1"/>
      <c r="B124" s="1"/>
      <c r="C124" s="1"/>
      <c r="D124" s="1"/>
      <c r="E124" s="1"/>
      <c r="F124" s="1"/>
      <c r="G124" s="1"/>
      <c r="H124" s="1"/>
      <c r="I124" s="1"/>
      <c r="J124" s="1"/>
      <c r="K124" s="1"/>
      <c r="L124" s="1"/>
      <c r="M124" s="1"/>
      <c r="N124" s="1"/>
      <c r="O124" s="1"/>
      <c r="P124" s="1"/>
      <c r="Q124" s="1"/>
      <c r="R124" s="1"/>
      <c r="S124" s="1"/>
      <c r="T124" s="1"/>
      <c r="U124" s="1"/>
      <c r="V124" s="1"/>
      <c r="W124" s="231">
        <f t="shared" si="1"/>
        <v>0</v>
      </c>
    </row>
    <row r="125" spans="1:23" x14ac:dyDescent="0.25">
      <c r="A125" s="1"/>
      <c r="B125" s="1"/>
      <c r="C125" s="1"/>
      <c r="D125" s="1"/>
      <c r="E125" s="1"/>
      <c r="F125" s="1"/>
      <c r="G125" s="1"/>
      <c r="H125" s="1"/>
      <c r="I125" s="1"/>
      <c r="J125" s="1"/>
      <c r="K125" s="1"/>
      <c r="L125" s="1"/>
      <c r="M125" s="1"/>
      <c r="N125" s="1"/>
      <c r="O125" s="1"/>
      <c r="P125" s="1"/>
      <c r="Q125" s="1"/>
      <c r="R125" s="1"/>
      <c r="S125" s="1"/>
      <c r="T125" s="1"/>
      <c r="U125" s="1"/>
      <c r="V125" s="1"/>
      <c r="W125" s="231">
        <f t="shared" si="1"/>
        <v>0</v>
      </c>
    </row>
    <row r="126" spans="1:23" x14ac:dyDescent="0.25">
      <c r="A126" s="1"/>
      <c r="B126" s="1"/>
      <c r="C126" s="1"/>
      <c r="D126" s="1"/>
      <c r="E126" s="1"/>
      <c r="F126" s="1"/>
      <c r="G126" s="1"/>
      <c r="H126" s="1"/>
      <c r="I126" s="1"/>
      <c r="J126" s="1"/>
      <c r="K126" s="1"/>
      <c r="L126" s="1"/>
      <c r="M126" s="1"/>
      <c r="N126" s="1"/>
      <c r="O126" s="1"/>
      <c r="P126" s="1"/>
      <c r="Q126" s="1"/>
      <c r="R126" s="1"/>
      <c r="S126" s="1"/>
      <c r="T126" s="1"/>
      <c r="U126" s="1"/>
      <c r="V126" s="1"/>
      <c r="W126" s="231">
        <f t="shared" si="1"/>
        <v>0</v>
      </c>
    </row>
    <row r="127" spans="1:23" x14ac:dyDescent="0.25">
      <c r="A127" s="1"/>
      <c r="B127" s="1"/>
      <c r="C127" s="1"/>
      <c r="D127" s="1"/>
      <c r="E127" s="1"/>
      <c r="F127" s="1"/>
      <c r="G127" s="1"/>
      <c r="H127" s="1"/>
      <c r="I127" s="1"/>
      <c r="J127" s="1"/>
      <c r="K127" s="1"/>
      <c r="L127" s="1"/>
      <c r="M127" s="1"/>
      <c r="N127" s="1"/>
      <c r="O127" s="1"/>
      <c r="P127" s="1"/>
      <c r="Q127" s="1"/>
      <c r="R127" s="1"/>
      <c r="S127" s="1"/>
      <c r="T127" s="1"/>
      <c r="U127" s="1"/>
      <c r="V127" s="1"/>
      <c r="W127" s="231">
        <f t="shared" si="1"/>
        <v>0</v>
      </c>
    </row>
    <row r="128" spans="1:23" x14ac:dyDescent="0.25">
      <c r="A128" s="1"/>
      <c r="B128" s="1"/>
      <c r="C128" s="1"/>
      <c r="D128" s="1"/>
      <c r="E128" s="1"/>
      <c r="F128" s="1"/>
      <c r="G128" s="1"/>
      <c r="H128" s="1"/>
      <c r="I128" s="1"/>
      <c r="J128" s="1"/>
      <c r="K128" s="1"/>
      <c r="L128" s="1"/>
      <c r="M128" s="1"/>
      <c r="N128" s="1"/>
      <c r="O128" s="1"/>
      <c r="P128" s="1"/>
      <c r="Q128" s="1"/>
      <c r="R128" s="1"/>
      <c r="S128" s="1"/>
      <c r="T128" s="1"/>
      <c r="U128" s="1"/>
      <c r="V128" s="1"/>
      <c r="W128" s="231">
        <f t="shared" si="1"/>
        <v>0</v>
      </c>
    </row>
    <row r="129" spans="1:23" x14ac:dyDescent="0.25">
      <c r="A129" s="1"/>
      <c r="B129" s="1"/>
      <c r="C129" s="1"/>
      <c r="D129" s="1"/>
      <c r="E129" s="1"/>
      <c r="F129" s="1"/>
      <c r="G129" s="1"/>
      <c r="H129" s="1"/>
      <c r="I129" s="1"/>
      <c r="J129" s="1"/>
      <c r="K129" s="1"/>
      <c r="L129" s="1"/>
      <c r="M129" s="1"/>
      <c r="N129" s="1"/>
      <c r="O129" s="1"/>
      <c r="P129" s="1"/>
      <c r="Q129" s="1"/>
      <c r="R129" s="1"/>
      <c r="S129" s="1"/>
      <c r="T129" s="1"/>
      <c r="U129" s="1"/>
      <c r="V129" s="1"/>
      <c r="W129" s="231">
        <f t="shared" si="1"/>
        <v>0</v>
      </c>
    </row>
    <row r="130" spans="1:23" x14ac:dyDescent="0.25">
      <c r="A130" s="1"/>
      <c r="B130" s="1"/>
      <c r="C130" s="1"/>
      <c r="D130" s="1"/>
      <c r="E130" s="1"/>
      <c r="F130" s="1"/>
      <c r="G130" s="1"/>
      <c r="H130" s="1"/>
      <c r="I130" s="1"/>
      <c r="J130" s="1"/>
      <c r="K130" s="1"/>
      <c r="L130" s="1"/>
      <c r="M130" s="1"/>
      <c r="N130" s="1"/>
      <c r="O130" s="1"/>
      <c r="P130" s="1"/>
      <c r="Q130" s="1"/>
      <c r="R130" s="1"/>
      <c r="S130" s="1"/>
      <c r="T130" s="1"/>
      <c r="U130" s="1"/>
      <c r="V130" s="1"/>
      <c r="W130" s="231">
        <f t="shared" si="1"/>
        <v>0</v>
      </c>
    </row>
    <row r="131" spans="1:23" x14ac:dyDescent="0.25">
      <c r="A131" s="1"/>
      <c r="B131" s="1"/>
      <c r="C131" s="1"/>
      <c r="D131" s="1"/>
      <c r="E131" s="1"/>
      <c r="F131" s="1"/>
      <c r="G131" s="1"/>
      <c r="H131" s="1"/>
      <c r="I131" s="1"/>
      <c r="J131" s="1"/>
      <c r="K131" s="1"/>
      <c r="L131" s="1"/>
      <c r="M131" s="1"/>
      <c r="N131" s="1"/>
      <c r="O131" s="1"/>
      <c r="P131" s="1"/>
      <c r="Q131" s="1"/>
      <c r="R131" s="1"/>
      <c r="S131" s="1"/>
      <c r="T131" s="1"/>
      <c r="U131" s="1"/>
      <c r="V131" s="1"/>
      <c r="W131" s="231">
        <f t="shared" si="1"/>
        <v>0</v>
      </c>
    </row>
    <row r="132" spans="1:23" x14ac:dyDescent="0.25">
      <c r="A132" s="1"/>
      <c r="B132" s="1"/>
      <c r="C132" s="1"/>
      <c r="D132" s="1"/>
      <c r="E132" s="1"/>
      <c r="F132" s="1"/>
      <c r="G132" s="1"/>
      <c r="H132" s="1"/>
      <c r="I132" s="1"/>
      <c r="J132" s="1"/>
      <c r="K132" s="1"/>
      <c r="L132" s="1"/>
      <c r="M132" s="1"/>
      <c r="N132" s="1"/>
      <c r="O132" s="1"/>
      <c r="P132" s="1"/>
      <c r="Q132" s="1"/>
      <c r="R132" s="1"/>
      <c r="S132" s="1"/>
      <c r="T132" s="1"/>
      <c r="U132" s="1"/>
      <c r="V132" s="1"/>
      <c r="W132" s="231">
        <f t="shared" si="1"/>
        <v>0</v>
      </c>
    </row>
    <row r="133" spans="1:23" x14ac:dyDescent="0.25">
      <c r="A133" s="1"/>
      <c r="B133" s="1"/>
      <c r="C133" s="1"/>
      <c r="D133" s="1"/>
      <c r="E133" s="1"/>
      <c r="F133" s="1"/>
      <c r="G133" s="1"/>
      <c r="H133" s="1"/>
      <c r="I133" s="1"/>
      <c r="J133" s="1"/>
      <c r="K133" s="1"/>
      <c r="L133" s="1"/>
      <c r="M133" s="1"/>
      <c r="N133" s="1"/>
      <c r="O133" s="1"/>
      <c r="P133" s="1"/>
      <c r="Q133" s="1"/>
      <c r="R133" s="1"/>
      <c r="S133" s="1"/>
      <c r="T133" s="1"/>
      <c r="U133" s="1"/>
      <c r="V133" s="1"/>
      <c r="W133" s="231">
        <f t="shared" si="1"/>
        <v>0</v>
      </c>
    </row>
    <row r="134" spans="1:23" x14ac:dyDescent="0.25">
      <c r="A134" s="1"/>
      <c r="B134" s="1"/>
      <c r="C134" s="1"/>
      <c r="D134" s="1"/>
      <c r="E134" s="1"/>
      <c r="F134" s="1"/>
      <c r="G134" s="1"/>
      <c r="H134" s="1"/>
      <c r="I134" s="1"/>
      <c r="J134" s="1"/>
      <c r="K134" s="1"/>
      <c r="L134" s="1"/>
      <c r="M134" s="1"/>
      <c r="N134" s="1"/>
      <c r="O134" s="1"/>
      <c r="P134" s="1"/>
      <c r="Q134" s="1"/>
      <c r="R134" s="1"/>
      <c r="S134" s="1"/>
      <c r="T134" s="1"/>
      <c r="U134" s="1"/>
      <c r="V134" s="1"/>
      <c r="W134" s="231">
        <f t="shared" si="1"/>
        <v>0</v>
      </c>
    </row>
    <row r="135" spans="1:23" x14ac:dyDescent="0.25">
      <c r="A135" s="1"/>
      <c r="B135" s="1"/>
      <c r="C135" s="1"/>
      <c r="D135" s="1"/>
      <c r="E135" s="1"/>
      <c r="F135" s="1"/>
      <c r="G135" s="1"/>
      <c r="H135" s="1"/>
      <c r="I135" s="1"/>
      <c r="J135" s="1"/>
      <c r="K135" s="1"/>
      <c r="L135" s="1"/>
      <c r="M135" s="1"/>
      <c r="N135" s="1"/>
      <c r="O135" s="1"/>
      <c r="P135" s="1"/>
      <c r="Q135" s="1"/>
      <c r="R135" s="1"/>
      <c r="S135" s="1"/>
      <c r="T135" s="1"/>
      <c r="U135" s="1"/>
      <c r="V135" s="1"/>
      <c r="W135" s="231">
        <f t="shared" si="1"/>
        <v>0</v>
      </c>
    </row>
    <row r="136" spans="1:23" x14ac:dyDescent="0.25">
      <c r="A136" s="1"/>
      <c r="B136" s="1"/>
      <c r="C136" s="1"/>
      <c r="D136" s="1"/>
      <c r="E136" s="1"/>
      <c r="F136" s="1"/>
      <c r="G136" s="1"/>
      <c r="H136" s="1"/>
      <c r="I136" s="1"/>
      <c r="J136" s="1"/>
      <c r="K136" s="1"/>
      <c r="L136" s="1"/>
      <c r="M136" s="1"/>
      <c r="N136" s="1"/>
      <c r="O136" s="1"/>
      <c r="P136" s="1"/>
      <c r="Q136" s="1"/>
      <c r="R136" s="1"/>
      <c r="S136" s="1"/>
      <c r="T136" s="1"/>
      <c r="U136" s="1"/>
      <c r="V136" s="1"/>
      <c r="W136" s="231">
        <f t="shared" si="1"/>
        <v>0</v>
      </c>
    </row>
    <row r="137" spans="1:23" x14ac:dyDescent="0.25">
      <c r="A137" s="1"/>
      <c r="B137" s="1"/>
      <c r="C137" s="1"/>
      <c r="D137" s="1"/>
      <c r="E137" s="1"/>
      <c r="F137" s="1"/>
      <c r="G137" s="1"/>
      <c r="H137" s="1"/>
      <c r="I137" s="1"/>
      <c r="J137" s="1"/>
      <c r="K137" s="1"/>
      <c r="L137" s="1"/>
      <c r="M137" s="1"/>
      <c r="N137" s="1"/>
      <c r="O137" s="1"/>
      <c r="P137" s="1"/>
      <c r="Q137" s="1"/>
      <c r="R137" s="1"/>
      <c r="S137" s="1"/>
      <c r="T137" s="1"/>
      <c r="U137" s="1"/>
      <c r="V137" s="1"/>
      <c r="W137" s="231">
        <f t="shared" si="1"/>
        <v>0</v>
      </c>
    </row>
    <row r="138" spans="1:23" x14ac:dyDescent="0.25">
      <c r="A138" s="1"/>
      <c r="B138" s="1"/>
      <c r="C138" s="1"/>
      <c r="D138" s="1"/>
      <c r="E138" s="1"/>
      <c r="F138" s="1"/>
      <c r="G138" s="1"/>
      <c r="H138" s="1"/>
      <c r="I138" s="1"/>
      <c r="J138" s="1"/>
      <c r="K138" s="1"/>
      <c r="L138" s="1"/>
      <c r="M138" s="1"/>
      <c r="N138" s="1"/>
      <c r="O138" s="1"/>
      <c r="P138" s="1"/>
      <c r="Q138" s="1"/>
      <c r="R138" s="1"/>
      <c r="S138" s="1"/>
      <c r="T138" s="1"/>
      <c r="U138" s="1"/>
      <c r="V138" s="1"/>
      <c r="W138" s="231">
        <f t="shared" si="1"/>
        <v>0</v>
      </c>
    </row>
    <row r="139" spans="1:23" x14ac:dyDescent="0.25">
      <c r="A139" s="1"/>
      <c r="B139" s="1"/>
      <c r="C139" s="1"/>
      <c r="D139" s="1"/>
      <c r="E139" s="1"/>
      <c r="F139" s="1"/>
      <c r="G139" s="1"/>
      <c r="H139" s="1"/>
      <c r="I139" s="1"/>
      <c r="J139" s="1"/>
      <c r="K139" s="1"/>
      <c r="L139" s="1"/>
      <c r="M139" s="1"/>
      <c r="N139" s="1"/>
      <c r="O139" s="1"/>
      <c r="P139" s="1"/>
      <c r="Q139" s="1"/>
      <c r="R139" s="1"/>
      <c r="S139" s="1"/>
      <c r="T139" s="1"/>
      <c r="U139" s="1"/>
      <c r="V139" s="1"/>
      <c r="W139" s="231">
        <f t="shared" si="1"/>
        <v>0</v>
      </c>
    </row>
    <row r="140" spans="1:23" x14ac:dyDescent="0.25">
      <c r="A140" s="1"/>
      <c r="B140" s="1"/>
      <c r="C140" s="1"/>
      <c r="D140" s="1"/>
      <c r="E140" s="1"/>
      <c r="F140" s="1"/>
      <c r="G140" s="1"/>
      <c r="H140" s="1"/>
      <c r="I140" s="1"/>
      <c r="J140" s="1"/>
      <c r="K140" s="1"/>
      <c r="L140" s="1"/>
      <c r="M140" s="1"/>
      <c r="N140" s="1"/>
      <c r="O140" s="1"/>
      <c r="P140" s="1"/>
      <c r="Q140" s="1"/>
      <c r="R140" s="1"/>
      <c r="S140" s="1"/>
      <c r="T140" s="1"/>
      <c r="U140" s="1"/>
      <c r="V140" s="1"/>
      <c r="W140" s="231">
        <f t="shared" si="1"/>
        <v>0</v>
      </c>
    </row>
    <row r="141" spans="1:23" x14ac:dyDescent="0.25">
      <c r="A141" s="1"/>
      <c r="B141" s="1"/>
      <c r="C141" s="1"/>
      <c r="D141" s="1"/>
      <c r="E141" s="1"/>
      <c r="F141" s="1"/>
      <c r="G141" s="1"/>
      <c r="H141" s="1"/>
      <c r="I141" s="1"/>
      <c r="J141" s="1"/>
      <c r="K141" s="1"/>
      <c r="L141" s="1"/>
      <c r="M141" s="1"/>
      <c r="N141" s="1"/>
      <c r="O141" s="1"/>
      <c r="P141" s="1"/>
      <c r="Q141" s="1"/>
      <c r="R141" s="1"/>
      <c r="S141" s="1"/>
      <c r="T141" s="1"/>
      <c r="U141" s="1"/>
      <c r="V141" s="1"/>
      <c r="W141" s="231">
        <f t="shared" si="1"/>
        <v>0</v>
      </c>
    </row>
    <row r="142" spans="1:23" x14ac:dyDescent="0.25">
      <c r="A142" s="1"/>
      <c r="B142" s="1"/>
      <c r="C142" s="1"/>
      <c r="D142" s="1"/>
      <c r="E142" s="1"/>
      <c r="F142" s="1"/>
      <c r="G142" s="1"/>
      <c r="H142" s="1"/>
      <c r="I142" s="1"/>
      <c r="J142" s="1"/>
      <c r="K142" s="1"/>
      <c r="L142" s="1"/>
      <c r="M142" s="1"/>
      <c r="N142" s="1"/>
      <c r="O142" s="1"/>
      <c r="P142" s="1"/>
      <c r="Q142" s="1"/>
      <c r="R142" s="1"/>
      <c r="S142" s="1"/>
      <c r="T142" s="1"/>
      <c r="U142" s="1"/>
      <c r="V142" s="1"/>
      <c r="W142" s="231">
        <f t="shared" si="1"/>
        <v>0</v>
      </c>
    </row>
    <row r="143" spans="1:23" x14ac:dyDescent="0.25">
      <c r="A143" s="1"/>
      <c r="B143" s="1"/>
      <c r="C143" s="1"/>
      <c r="D143" s="1"/>
      <c r="E143" s="1"/>
      <c r="F143" s="1"/>
      <c r="G143" s="1"/>
      <c r="H143" s="1"/>
      <c r="I143" s="1"/>
      <c r="J143" s="1"/>
      <c r="K143" s="1"/>
      <c r="L143" s="1"/>
      <c r="M143" s="1"/>
      <c r="N143" s="1"/>
      <c r="O143" s="1"/>
      <c r="P143" s="1"/>
      <c r="Q143" s="1"/>
      <c r="R143" s="1"/>
      <c r="S143" s="1"/>
      <c r="T143" s="1"/>
      <c r="U143" s="1"/>
      <c r="V143" s="1"/>
      <c r="W143" s="231">
        <f t="shared" si="1"/>
        <v>0</v>
      </c>
    </row>
    <row r="144" spans="1:23" x14ac:dyDescent="0.25">
      <c r="A144" s="1"/>
      <c r="B144" s="1"/>
      <c r="C144" s="1"/>
      <c r="D144" s="1"/>
      <c r="E144" s="1"/>
      <c r="F144" s="1"/>
      <c r="G144" s="1"/>
      <c r="H144" s="1"/>
      <c r="I144" s="1"/>
      <c r="J144" s="1"/>
      <c r="K144" s="1"/>
      <c r="L144" s="1"/>
      <c r="M144" s="1"/>
      <c r="N144" s="1"/>
      <c r="O144" s="1"/>
      <c r="P144" s="1"/>
      <c r="Q144" s="1"/>
      <c r="R144" s="1"/>
      <c r="S144" s="1"/>
      <c r="T144" s="1"/>
      <c r="U144" s="1"/>
      <c r="V144" s="1"/>
      <c r="W144" s="231">
        <f t="shared" si="1"/>
        <v>0</v>
      </c>
    </row>
    <row r="145" spans="1:23" x14ac:dyDescent="0.25">
      <c r="A145" s="1"/>
      <c r="B145" s="1"/>
      <c r="C145" s="1"/>
      <c r="D145" s="1"/>
      <c r="E145" s="1"/>
      <c r="F145" s="1"/>
      <c r="G145" s="1"/>
      <c r="H145" s="1"/>
      <c r="I145" s="1"/>
      <c r="J145" s="1"/>
      <c r="K145" s="1"/>
      <c r="L145" s="1"/>
      <c r="M145" s="1"/>
      <c r="N145" s="1"/>
      <c r="O145" s="1"/>
      <c r="P145" s="1"/>
      <c r="Q145" s="1"/>
      <c r="R145" s="1"/>
      <c r="S145" s="1"/>
      <c r="T145" s="1"/>
      <c r="U145" s="1"/>
      <c r="V145" s="1"/>
      <c r="W145" s="231">
        <f t="shared" si="1"/>
        <v>0</v>
      </c>
    </row>
    <row r="146" spans="1:23" x14ac:dyDescent="0.25">
      <c r="A146" s="1"/>
      <c r="B146" s="1"/>
      <c r="C146" s="1"/>
      <c r="D146" s="1"/>
      <c r="E146" s="1"/>
      <c r="F146" s="1"/>
      <c r="G146" s="1"/>
      <c r="H146" s="1"/>
      <c r="I146" s="1"/>
      <c r="J146" s="1"/>
      <c r="K146" s="1"/>
      <c r="L146" s="1"/>
      <c r="M146" s="1"/>
      <c r="N146" s="1"/>
      <c r="O146" s="1"/>
      <c r="P146" s="1"/>
      <c r="Q146" s="1"/>
      <c r="R146" s="1"/>
      <c r="S146" s="1"/>
      <c r="T146" s="1"/>
      <c r="U146" s="1"/>
      <c r="V146" s="1"/>
      <c r="W146" s="231">
        <f t="shared" si="1"/>
        <v>0</v>
      </c>
    </row>
    <row r="147" spans="1:23" x14ac:dyDescent="0.25">
      <c r="A147" s="1"/>
      <c r="B147" s="1"/>
      <c r="C147" s="1"/>
      <c r="D147" s="1"/>
      <c r="E147" s="1"/>
      <c r="F147" s="1"/>
      <c r="G147" s="1"/>
      <c r="H147" s="1"/>
      <c r="I147" s="1"/>
      <c r="J147" s="1"/>
      <c r="K147" s="1"/>
      <c r="L147" s="1"/>
      <c r="M147" s="1"/>
      <c r="N147" s="1"/>
      <c r="O147" s="1"/>
      <c r="P147" s="1"/>
      <c r="Q147" s="1"/>
      <c r="R147" s="1"/>
      <c r="S147" s="1"/>
      <c r="T147" s="1"/>
      <c r="U147" s="1"/>
      <c r="V147" s="1"/>
      <c r="W147" s="231">
        <f t="shared" si="1"/>
        <v>0</v>
      </c>
    </row>
    <row r="148" spans="1:23" x14ac:dyDescent="0.25">
      <c r="A148" s="1"/>
      <c r="B148" s="1"/>
      <c r="C148" s="1"/>
      <c r="D148" s="1"/>
      <c r="E148" s="1"/>
      <c r="F148" s="1"/>
      <c r="G148" s="1"/>
      <c r="H148" s="1"/>
      <c r="I148" s="1"/>
      <c r="J148" s="1"/>
      <c r="K148" s="1"/>
      <c r="L148" s="1"/>
      <c r="M148" s="1"/>
      <c r="N148" s="1"/>
      <c r="O148" s="1"/>
      <c r="P148" s="1"/>
      <c r="Q148" s="1"/>
      <c r="R148" s="1"/>
      <c r="S148" s="1"/>
      <c r="T148" s="1"/>
      <c r="U148" s="1"/>
      <c r="V148" s="1"/>
      <c r="W148" s="231">
        <f t="shared" ref="W148:W211" si="2">SUM(K148:V148)</f>
        <v>0</v>
      </c>
    </row>
    <row r="149" spans="1:23" x14ac:dyDescent="0.25">
      <c r="A149" s="1"/>
      <c r="B149" s="1"/>
      <c r="C149" s="1"/>
      <c r="D149" s="1"/>
      <c r="E149" s="1"/>
      <c r="F149" s="1"/>
      <c r="G149" s="1"/>
      <c r="H149" s="1"/>
      <c r="I149" s="1"/>
      <c r="J149" s="1"/>
      <c r="K149" s="1"/>
      <c r="L149" s="1"/>
      <c r="M149" s="1"/>
      <c r="N149" s="1"/>
      <c r="O149" s="1"/>
      <c r="P149" s="1"/>
      <c r="Q149" s="1"/>
      <c r="R149" s="1"/>
      <c r="S149" s="1"/>
      <c r="T149" s="1"/>
      <c r="U149" s="1"/>
      <c r="V149" s="1"/>
      <c r="W149" s="231">
        <f t="shared" si="2"/>
        <v>0</v>
      </c>
    </row>
    <row r="150" spans="1:23" x14ac:dyDescent="0.25">
      <c r="A150" s="1"/>
      <c r="B150" s="1"/>
      <c r="C150" s="1"/>
      <c r="D150" s="1"/>
      <c r="E150" s="1"/>
      <c r="F150" s="1"/>
      <c r="G150" s="1"/>
      <c r="H150" s="1"/>
      <c r="I150" s="1"/>
      <c r="J150" s="1"/>
      <c r="K150" s="1"/>
      <c r="L150" s="1"/>
      <c r="M150" s="1"/>
      <c r="N150" s="1"/>
      <c r="O150" s="1"/>
      <c r="P150" s="1"/>
      <c r="Q150" s="1"/>
      <c r="R150" s="1"/>
      <c r="S150" s="1"/>
      <c r="T150" s="1"/>
      <c r="U150" s="1"/>
      <c r="V150" s="1"/>
      <c r="W150" s="231">
        <f t="shared" si="2"/>
        <v>0</v>
      </c>
    </row>
    <row r="151" spans="1:23" x14ac:dyDescent="0.25">
      <c r="A151" s="1"/>
      <c r="B151" s="1"/>
      <c r="C151" s="1"/>
      <c r="D151" s="1"/>
      <c r="E151" s="1"/>
      <c r="F151" s="1"/>
      <c r="G151" s="1"/>
      <c r="H151" s="1"/>
      <c r="I151" s="1"/>
      <c r="J151" s="1"/>
      <c r="K151" s="1"/>
      <c r="L151" s="1"/>
      <c r="M151" s="1"/>
      <c r="N151" s="1"/>
      <c r="O151" s="1"/>
      <c r="P151" s="1"/>
      <c r="Q151" s="1"/>
      <c r="R151" s="1"/>
      <c r="S151" s="1"/>
      <c r="T151" s="1"/>
      <c r="U151" s="1"/>
      <c r="V151" s="1"/>
      <c r="W151" s="231">
        <f t="shared" si="2"/>
        <v>0</v>
      </c>
    </row>
    <row r="152" spans="1:23" x14ac:dyDescent="0.25">
      <c r="A152" s="1"/>
      <c r="B152" s="1"/>
      <c r="C152" s="1"/>
      <c r="D152" s="1"/>
      <c r="E152" s="1"/>
      <c r="F152" s="1"/>
      <c r="G152" s="1"/>
      <c r="H152" s="1"/>
      <c r="I152" s="1"/>
      <c r="J152" s="1"/>
      <c r="K152" s="1"/>
      <c r="L152" s="1"/>
      <c r="M152" s="1"/>
      <c r="N152" s="1"/>
      <c r="O152" s="1"/>
      <c r="P152" s="1"/>
      <c r="Q152" s="1"/>
      <c r="R152" s="1"/>
      <c r="S152" s="1"/>
      <c r="T152" s="1"/>
      <c r="U152" s="1"/>
      <c r="V152" s="1"/>
      <c r="W152" s="231">
        <f t="shared" si="2"/>
        <v>0</v>
      </c>
    </row>
    <row r="153" spans="1:23" x14ac:dyDescent="0.25">
      <c r="A153" s="1"/>
      <c r="B153" s="1"/>
      <c r="C153" s="1"/>
      <c r="D153" s="1"/>
      <c r="E153" s="1"/>
      <c r="F153" s="1"/>
      <c r="G153" s="1"/>
      <c r="H153" s="1"/>
      <c r="I153" s="1"/>
      <c r="J153" s="1"/>
      <c r="K153" s="1"/>
      <c r="L153" s="1"/>
      <c r="M153" s="1"/>
      <c r="N153" s="1"/>
      <c r="O153" s="1"/>
      <c r="P153" s="1"/>
      <c r="Q153" s="1"/>
      <c r="R153" s="1"/>
      <c r="S153" s="1"/>
      <c r="T153" s="1"/>
      <c r="U153" s="1"/>
      <c r="V153" s="1"/>
      <c r="W153" s="231">
        <f t="shared" si="2"/>
        <v>0</v>
      </c>
    </row>
    <row r="154" spans="1:23" x14ac:dyDescent="0.25">
      <c r="A154" s="1"/>
      <c r="B154" s="1"/>
      <c r="C154" s="1"/>
      <c r="D154" s="1"/>
      <c r="E154" s="1"/>
      <c r="F154" s="1"/>
      <c r="G154" s="1"/>
      <c r="H154" s="1"/>
      <c r="I154" s="1"/>
      <c r="J154" s="1"/>
      <c r="K154" s="1"/>
      <c r="L154" s="1"/>
      <c r="M154" s="1"/>
      <c r="N154" s="1"/>
      <c r="O154" s="1"/>
      <c r="P154" s="1"/>
      <c r="Q154" s="1"/>
      <c r="R154" s="1"/>
      <c r="S154" s="1"/>
      <c r="T154" s="1"/>
      <c r="U154" s="1"/>
      <c r="V154" s="1"/>
      <c r="W154" s="231">
        <f t="shared" si="2"/>
        <v>0</v>
      </c>
    </row>
    <row r="155" spans="1:23" x14ac:dyDescent="0.25">
      <c r="A155" s="1"/>
      <c r="B155" s="1"/>
      <c r="C155" s="1"/>
      <c r="D155" s="1"/>
      <c r="E155" s="1"/>
      <c r="F155" s="1"/>
      <c r="G155" s="1"/>
      <c r="H155" s="1"/>
      <c r="I155" s="1"/>
      <c r="J155" s="1"/>
      <c r="K155" s="1"/>
      <c r="L155" s="1"/>
      <c r="M155" s="1"/>
      <c r="N155" s="1"/>
      <c r="O155" s="1"/>
      <c r="P155" s="1"/>
      <c r="Q155" s="1"/>
      <c r="R155" s="1"/>
      <c r="S155" s="1"/>
      <c r="T155" s="1"/>
      <c r="U155" s="1"/>
      <c r="V155" s="1"/>
      <c r="W155" s="231">
        <f t="shared" si="2"/>
        <v>0</v>
      </c>
    </row>
    <row r="156" spans="1:23" x14ac:dyDescent="0.25">
      <c r="A156" s="1"/>
      <c r="B156" s="1"/>
      <c r="C156" s="1"/>
      <c r="D156" s="1"/>
      <c r="E156" s="1"/>
      <c r="F156" s="1"/>
      <c r="G156" s="1"/>
      <c r="H156" s="1"/>
      <c r="I156" s="1"/>
      <c r="J156" s="1"/>
      <c r="K156" s="1"/>
      <c r="L156" s="1"/>
      <c r="M156" s="1"/>
      <c r="N156" s="1"/>
      <c r="O156" s="1"/>
      <c r="P156" s="1"/>
      <c r="Q156" s="1"/>
      <c r="R156" s="1"/>
      <c r="S156" s="1"/>
      <c r="T156" s="1"/>
      <c r="U156" s="1"/>
      <c r="V156" s="1"/>
      <c r="W156" s="231">
        <f t="shared" si="2"/>
        <v>0</v>
      </c>
    </row>
    <row r="157" spans="1:23" x14ac:dyDescent="0.25">
      <c r="A157" s="1"/>
      <c r="B157" s="1"/>
      <c r="C157" s="1"/>
      <c r="D157" s="1"/>
      <c r="E157" s="1"/>
      <c r="F157" s="1"/>
      <c r="G157" s="1"/>
      <c r="H157" s="1"/>
      <c r="I157" s="1"/>
      <c r="J157" s="1"/>
      <c r="K157" s="1"/>
      <c r="L157" s="1"/>
      <c r="M157" s="1"/>
      <c r="N157" s="1"/>
      <c r="O157" s="1"/>
      <c r="P157" s="1"/>
      <c r="Q157" s="1"/>
      <c r="R157" s="1"/>
      <c r="S157" s="1"/>
      <c r="T157" s="1"/>
      <c r="U157" s="1"/>
      <c r="V157" s="1"/>
      <c r="W157" s="231">
        <f t="shared" si="2"/>
        <v>0</v>
      </c>
    </row>
    <row r="158" spans="1:23" x14ac:dyDescent="0.25">
      <c r="A158" s="1"/>
      <c r="B158" s="1"/>
      <c r="C158" s="1"/>
      <c r="D158" s="1"/>
      <c r="E158" s="1"/>
      <c r="F158" s="1"/>
      <c r="G158" s="1"/>
      <c r="H158" s="1"/>
      <c r="I158" s="1"/>
      <c r="J158" s="1"/>
      <c r="K158" s="1"/>
      <c r="L158" s="1"/>
      <c r="M158" s="1"/>
      <c r="N158" s="1"/>
      <c r="O158" s="1"/>
      <c r="P158" s="1"/>
      <c r="Q158" s="1"/>
      <c r="R158" s="1"/>
      <c r="S158" s="1"/>
      <c r="T158" s="1"/>
      <c r="U158" s="1"/>
      <c r="V158" s="1"/>
      <c r="W158" s="231">
        <f t="shared" si="2"/>
        <v>0</v>
      </c>
    </row>
    <row r="159" spans="1:23" x14ac:dyDescent="0.25">
      <c r="A159" s="1"/>
      <c r="B159" s="1"/>
      <c r="C159" s="1"/>
      <c r="D159" s="1"/>
      <c r="E159" s="1"/>
      <c r="F159" s="1"/>
      <c r="G159" s="1"/>
      <c r="H159" s="1"/>
      <c r="I159" s="1"/>
      <c r="J159" s="1"/>
      <c r="K159" s="1"/>
      <c r="L159" s="1"/>
      <c r="M159" s="1"/>
      <c r="N159" s="1"/>
      <c r="O159" s="1"/>
      <c r="P159" s="1"/>
      <c r="Q159" s="1"/>
      <c r="R159" s="1"/>
      <c r="S159" s="1"/>
      <c r="T159" s="1"/>
      <c r="U159" s="1"/>
      <c r="V159" s="1"/>
      <c r="W159" s="231">
        <f t="shared" si="2"/>
        <v>0</v>
      </c>
    </row>
    <row r="160" spans="1:23" x14ac:dyDescent="0.25">
      <c r="A160" s="1"/>
      <c r="B160" s="1"/>
      <c r="C160" s="1"/>
      <c r="D160" s="1"/>
      <c r="E160" s="1"/>
      <c r="F160" s="1"/>
      <c r="G160" s="1"/>
      <c r="H160" s="1"/>
      <c r="I160" s="1"/>
      <c r="J160" s="1"/>
      <c r="K160" s="1"/>
      <c r="L160" s="1"/>
      <c r="M160" s="1"/>
      <c r="N160" s="1"/>
      <c r="O160" s="1"/>
      <c r="P160" s="1"/>
      <c r="Q160" s="1"/>
      <c r="R160" s="1"/>
      <c r="S160" s="1"/>
      <c r="T160" s="1"/>
      <c r="U160" s="1"/>
      <c r="V160" s="1"/>
      <c r="W160" s="231">
        <f t="shared" si="2"/>
        <v>0</v>
      </c>
    </row>
    <row r="161" spans="1:23" x14ac:dyDescent="0.25">
      <c r="A161" s="1"/>
      <c r="B161" s="1"/>
      <c r="C161" s="1"/>
      <c r="D161" s="1"/>
      <c r="E161" s="1"/>
      <c r="F161" s="1"/>
      <c r="G161" s="1"/>
      <c r="H161" s="1"/>
      <c r="I161" s="1"/>
      <c r="J161" s="1"/>
      <c r="K161" s="1"/>
      <c r="L161" s="1"/>
      <c r="M161" s="1"/>
      <c r="N161" s="1"/>
      <c r="O161" s="1"/>
      <c r="P161" s="1"/>
      <c r="Q161" s="1"/>
      <c r="R161" s="1"/>
      <c r="S161" s="1"/>
      <c r="T161" s="1"/>
      <c r="U161" s="1"/>
      <c r="V161" s="1"/>
      <c r="W161" s="231">
        <f t="shared" si="2"/>
        <v>0</v>
      </c>
    </row>
    <row r="162" spans="1:23" x14ac:dyDescent="0.25">
      <c r="A162" s="1"/>
      <c r="B162" s="1"/>
      <c r="C162" s="1"/>
      <c r="D162" s="1"/>
      <c r="E162" s="1"/>
      <c r="F162" s="1"/>
      <c r="G162" s="1"/>
      <c r="H162" s="1"/>
      <c r="I162" s="1"/>
      <c r="J162" s="1"/>
      <c r="K162" s="1"/>
      <c r="L162" s="1"/>
      <c r="M162" s="1"/>
      <c r="N162" s="1"/>
      <c r="O162" s="1"/>
      <c r="P162" s="1"/>
      <c r="Q162" s="1"/>
      <c r="R162" s="1"/>
      <c r="S162" s="1"/>
      <c r="T162" s="1"/>
      <c r="U162" s="1"/>
      <c r="V162" s="1"/>
      <c r="W162" s="231">
        <f t="shared" si="2"/>
        <v>0</v>
      </c>
    </row>
    <row r="163" spans="1:23" x14ac:dyDescent="0.25">
      <c r="A163" s="1"/>
      <c r="B163" s="1"/>
      <c r="C163" s="1"/>
      <c r="D163" s="1"/>
      <c r="E163" s="1"/>
      <c r="F163" s="1"/>
      <c r="G163" s="1"/>
      <c r="H163" s="1"/>
      <c r="I163" s="1"/>
      <c r="J163" s="1"/>
      <c r="K163" s="1"/>
      <c r="L163" s="1"/>
      <c r="M163" s="1"/>
      <c r="N163" s="1"/>
      <c r="O163" s="1"/>
      <c r="P163" s="1"/>
      <c r="Q163" s="1"/>
      <c r="R163" s="1"/>
      <c r="S163" s="1"/>
      <c r="T163" s="1"/>
      <c r="U163" s="1"/>
      <c r="V163" s="1"/>
      <c r="W163" s="231">
        <f t="shared" si="2"/>
        <v>0</v>
      </c>
    </row>
    <row r="164" spans="1:23" x14ac:dyDescent="0.25">
      <c r="A164" s="1"/>
      <c r="B164" s="1"/>
      <c r="C164" s="1"/>
      <c r="D164" s="1"/>
      <c r="E164" s="1"/>
      <c r="F164" s="1"/>
      <c r="G164" s="1"/>
      <c r="H164" s="1"/>
      <c r="I164" s="1"/>
      <c r="J164" s="1"/>
      <c r="K164" s="1"/>
      <c r="L164" s="1"/>
      <c r="M164" s="1"/>
      <c r="N164" s="1"/>
      <c r="O164" s="1"/>
      <c r="P164" s="1"/>
      <c r="Q164" s="1"/>
      <c r="R164" s="1"/>
      <c r="S164" s="1"/>
      <c r="T164" s="1"/>
      <c r="U164" s="1"/>
      <c r="V164" s="1"/>
      <c r="W164" s="231">
        <f t="shared" si="2"/>
        <v>0</v>
      </c>
    </row>
    <row r="165" spans="1:23" x14ac:dyDescent="0.25">
      <c r="A165" s="1"/>
      <c r="B165" s="1"/>
      <c r="C165" s="1"/>
      <c r="D165" s="1"/>
      <c r="E165" s="1"/>
      <c r="F165" s="1"/>
      <c r="G165" s="1"/>
      <c r="H165" s="1"/>
      <c r="I165" s="1"/>
      <c r="J165" s="1"/>
      <c r="K165" s="1"/>
      <c r="L165" s="1"/>
      <c r="M165" s="1"/>
      <c r="N165" s="1"/>
      <c r="O165" s="1"/>
      <c r="P165" s="1"/>
      <c r="Q165" s="1"/>
      <c r="R165" s="1"/>
      <c r="S165" s="1"/>
      <c r="T165" s="1"/>
      <c r="U165" s="1"/>
      <c r="V165" s="1"/>
      <c r="W165" s="231">
        <f t="shared" si="2"/>
        <v>0</v>
      </c>
    </row>
    <row r="166" spans="1:23" x14ac:dyDescent="0.25">
      <c r="A166" s="1"/>
      <c r="B166" s="1"/>
      <c r="C166" s="1"/>
      <c r="D166" s="1"/>
      <c r="E166" s="1"/>
      <c r="F166" s="1"/>
      <c r="G166" s="1"/>
      <c r="H166" s="1"/>
      <c r="I166" s="1"/>
      <c r="J166" s="1"/>
      <c r="K166" s="1"/>
      <c r="L166" s="1"/>
      <c r="M166" s="1"/>
      <c r="N166" s="1"/>
      <c r="O166" s="1"/>
      <c r="P166" s="1"/>
      <c r="Q166" s="1"/>
      <c r="R166" s="1"/>
      <c r="S166" s="1"/>
      <c r="T166" s="1"/>
      <c r="U166" s="1"/>
      <c r="V166" s="1"/>
      <c r="W166" s="231">
        <f t="shared" si="2"/>
        <v>0</v>
      </c>
    </row>
    <row r="167" spans="1:23" x14ac:dyDescent="0.25">
      <c r="A167" s="1"/>
      <c r="B167" s="1"/>
      <c r="C167" s="1"/>
      <c r="D167" s="1"/>
      <c r="E167" s="1"/>
      <c r="F167" s="1"/>
      <c r="G167" s="1"/>
      <c r="H167" s="1"/>
      <c r="I167" s="1"/>
      <c r="J167" s="1"/>
      <c r="K167" s="1"/>
      <c r="L167" s="1"/>
      <c r="M167" s="1"/>
      <c r="N167" s="1"/>
      <c r="O167" s="1"/>
      <c r="P167" s="1"/>
      <c r="Q167" s="1"/>
      <c r="R167" s="1"/>
      <c r="S167" s="1"/>
      <c r="T167" s="1"/>
      <c r="U167" s="1"/>
      <c r="V167" s="1"/>
      <c r="W167" s="231">
        <f t="shared" si="2"/>
        <v>0</v>
      </c>
    </row>
    <row r="168" spans="1:23" x14ac:dyDescent="0.25">
      <c r="A168" s="1"/>
      <c r="B168" s="1"/>
      <c r="C168" s="1"/>
      <c r="D168" s="1"/>
      <c r="E168" s="1"/>
      <c r="F168" s="1"/>
      <c r="G168" s="1"/>
      <c r="H168" s="1"/>
      <c r="I168" s="1"/>
      <c r="J168" s="1"/>
      <c r="K168" s="1"/>
      <c r="L168" s="1"/>
      <c r="M168" s="1"/>
      <c r="N168" s="1"/>
      <c r="O168" s="1"/>
      <c r="P168" s="1"/>
      <c r="Q168" s="1"/>
      <c r="R168" s="1"/>
      <c r="S168" s="1"/>
      <c r="T168" s="1"/>
      <c r="U168" s="1"/>
      <c r="V168" s="1"/>
      <c r="W168" s="231">
        <f t="shared" si="2"/>
        <v>0</v>
      </c>
    </row>
    <row r="169" spans="1:23" x14ac:dyDescent="0.25">
      <c r="A169" s="1"/>
      <c r="B169" s="1"/>
      <c r="C169" s="1"/>
      <c r="D169" s="1"/>
      <c r="E169" s="1"/>
      <c r="F169" s="1"/>
      <c r="G169" s="1"/>
      <c r="H169" s="1"/>
      <c r="I169" s="1"/>
      <c r="J169" s="1"/>
      <c r="K169" s="1"/>
      <c r="L169" s="1"/>
      <c r="M169" s="1"/>
      <c r="N169" s="1"/>
      <c r="O169" s="1"/>
      <c r="P169" s="1"/>
      <c r="Q169" s="1"/>
      <c r="R169" s="1"/>
      <c r="S169" s="1"/>
      <c r="T169" s="1"/>
      <c r="U169" s="1"/>
      <c r="V169" s="1"/>
      <c r="W169" s="231">
        <f t="shared" si="2"/>
        <v>0</v>
      </c>
    </row>
    <row r="170" spans="1:23" x14ac:dyDescent="0.25">
      <c r="A170" s="1"/>
      <c r="B170" s="1"/>
      <c r="C170" s="1"/>
      <c r="D170" s="1"/>
      <c r="E170" s="1"/>
      <c r="F170" s="1"/>
      <c r="G170" s="1"/>
      <c r="H170" s="1"/>
      <c r="I170" s="1"/>
      <c r="J170" s="1"/>
      <c r="K170" s="1"/>
      <c r="L170" s="1"/>
      <c r="M170" s="1"/>
      <c r="N170" s="1"/>
      <c r="O170" s="1"/>
      <c r="P170" s="1"/>
      <c r="Q170" s="1"/>
      <c r="R170" s="1"/>
      <c r="S170" s="1"/>
      <c r="T170" s="1"/>
      <c r="U170" s="1"/>
      <c r="V170" s="1"/>
      <c r="W170" s="231">
        <f t="shared" si="2"/>
        <v>0</v>
      </c>
    </row>
    <row r="171" spans="1:23" x14ac:dyDescent="0.25">
      <c r="A171" s="1"/>
      <c r="B171" s="1"/>
      <c r="C171" s="1"/>
      <c r="D171" s="1"/>
      <c r="E171" s="1"/>
      <c r="F171" s="1"/>
      <c r="G171" s="1"/>
      <c r="H171" s="1"/>
      <c r="I171" s="1"/>
      <c r="J171" s="1"/>
      <c r="K171" s="1"/>
      <c r="L171" s="1"/>
      <c r="M171" s="1"/>
      <c r="N171" s="1"/>
      <c r="O171" s="1"/>
      <c r="P171" s="1"/>
      <c r="Q171" s="1"/>
      <c r="R171" s="1"/>
      <c r="S171" s="1"/>
      <c r="T171" s="1"/>
      <c r="U171" s="1"/>
      <c r="V171" s="1"/>
      <c r="W171" s="231">
        <f t="shared" si="2"/>
        <v>0</v>
      </c>
    </row>
    <row r="172" spans="1:23" x14ac:dyDescent="0.25">
      <c r="A172" s="1"/>
      <c r="B172" s="1"/>
      <c r="C172" s="1"/>
      <c r="D172" s="1"/>
      <c r="E172" s="1"/>
      <c r="F172" s="1"/>
      <c r="G172" s="1"/>
      <c r="H172" s="1"/>
      <c r="I172" s="1"/>
      <c r="J172" s="1"/>
      <c r="K172" s="1"/>
      <c r="L172" s="1"/>
      <c r="M172" s="1"/>
      <c r="N172" s="1"/>
      <c r="O172" s="1"/>
      <c r="P172" s="1"/>
      <c r="Q172" s="1"/>
      <c r="R172" s="1"/>
      <c r="S172" s="1"/>
      <c r="T172" s="1"/>
      <c r="U172" s="1"/>
      <c r="V172" s="1"/>
      <c r="W172" s="231">
        <f t="shared" si="2"/>
        <v>0</v>
      </c>
    </row>
    <row r="173" spans="1:23" x14ac:dyDescent="0.25">
      <c r="A173" s="1"/>
      <c r="B173" s="1"/>
      <c r="C173" s="1"/>
      <c r="D173" s="1"/>
      <c r="E173" s="1"/>
      <c r="F173" s="1"/>
      <c r="G173" s="1"/>
      <c r="H173" s="1"/>
      <c r="I173" s="1"/>
      <c r="J173" s="1"/>
      <c r="K173" s="1"/>
      <c r="L173" s="1"/>
      <c r="M173" s="1"/>
      <c r="N173" s="1"/>
      <c r="O173" s="1"/>
      <c r="P173" s="1"/>
      <c r="Q173" s="1"/>
      <c r="R173" s="1"/>
      <c r="S173" s="1"/>
      <c r="T173" s="1"/>
      <c r="U173" s="1"/>
      <c r="V173" s="1"/>
      <c r="W173" s="231">
        <f t="shared" si="2"/>
        <v>0</v>
      </c>
    </row>
    <row r="174" spans="1:23" x14ac:dyDescent="0.25">
      <c r="A174" s="1"/>
      <c r="B174" s="1"/>
      <c r="C174" s="1"/>
      <c r="D174" s="1"/>
      <c r="E174" s="1"/>
      <c r="F174" s="1"/>
      <c r="G174" s="1"/>
      <c r="H174" s="1"/>
      <c r="I174" s="1"/>
      <c r="J174" s="1"/>
      <c r="K174" s="1"/>
      <c r="L174" s="1"/>
      <c r="M174" s="1"/>
      <c r="N174" s="1"/>
      <c r="O174" s="1"/>
      <c r="P174" s="1"/>
      <c r="Q174" s="1"/>
      <c r="R174" s="1"/>
      <c r="S174" s="1"/>
      <c r="T174" s="1"/>
      <c r="U174" s="1"/>
      <c r="V174" s="1"/>
      <c r="W174" s="231">
        <f t="shared" si="2"/>
        <v>0</v>
      </c>
    </row>
    <row r="175" spans="1:23" x14ac:dyDescent="0.25">
      <c r="A175" s="1"/>
      <c r="B175" s="1"/>
      <c r="C175" s="1"/>
      <c r="D175" s="1"/>
      <c r="E175" s="1"/>
      <c r="F175" s="1"/>
      <c r="G175" s="1"/>
      <c r="H175" s="1"/>
      <c r="I175" s="1"/>
      <c r="J175" s="1"/>
      <c r="K175" s="1"/>
      <c r="L175" s="1"/>
      <c r="M175" s="1"/>
      <c r="N175" s="1"/>
      <c r="O175" s="1"/>
      <c r="P175" s="1"/>
      <c r="Q175" s="1"/>
      <c r="R175" s="1"/>
      <c r="S175" s="1"/>
      <c r="T175" s="1"/>
      <c r="U175" s="1"/>
      <c r="V175" s="1"/>
      <c r="W175" s="231">
        <f t="shared" si="2"/>
        <v>0</v>
      </c>
    </row>
    <row r="176" spans="1:23" x14ac:dyDescent="0.25">
      <c r="A176" s="1"/>
      <c r="B176" s="1"/>
      <c r="C176" s="1"/>
      <c r="D176" s="1"/>
      <c r="E176" s="1"/>
      <c r="F176" s="1"/>
      <c r="G176" s="1"/>
      <c r="H176" s="1"/>
      <c r="I176" s="1"/>
      <c r="J176" s="1"/>
      <c r="K176" s="1"/>
      <c r="L176" s="1"/>
      <c r="M176" s="1"/>
      <c r="N176" s="1"/>
      <c r="O176" s="1"/>
      <c r="P176" s="1"/>
      <c r="Q176" s="1"/>
      <c r="R176" s="1"/>
      <c r="S176" s="1"/>
      <c r="T176" s="1"/>
      <c r="U176" s="1"/>
      <c r="V176" s="1"/>
      <c r="W176" s="231">
        <f t="shared" si="2"/>
        <v>0</v>
      </c>
    </row>
    <row r="177" spans="1:23" x14ac:dyDescent="0.25">
      <c r="A177" s="1"/>
      <c r="B177" s="1"/>
      <c r="C177" s="1"/>
      <c r="D177" s="1"/>
      <c r="E177" s="1"/>
      <c r="F177" s="1"/>
      <c r="G177" s="1"/>
      <c r="H177" s="1"/>
      <c r="I177" s="1"/>
      <c r="J177" s="1"/>
      <c r="K177" s="1"/>
      <c r="L177" s="1"/>
      <c r="M177" s="1"/>
      <c r="N177" s="1"/>
      <c r="O177" s="1"/>
      <c r="P177" s="1"/>
      <c r="Q177" s="1"/>
      <c r="R177" s="1"/>
      <c r="S177" s="1"/>
      <c r="T177" s="1"/>
      <c r="U177" s="1"/>
      <c r="V177" s="1"/>
      <c r="W177" s="231">
        <f t="shared" si="2"/>
        <v>0</v>
      </c>
    </row>
    <row r="178" spans="1:23" x14ac:dyDescent="0.25">
      <c r="A178" s="1"/>
      <c r="B178" s="1"/>
      <c r="C178" s="1"/>
      <c r="D178" s="1"/>
      <c r="E178" s="1"/>
      <c r="F178" s="1"/>
      <c r="G178" s="1"/>
      <c r="H178" s="1"/>
      <c r="I178" s="1"/>
      <c r="J178" s="1"/>
      <c r="K178" s="1"/>
      <c r="L178" s="1"/>
      <c r="M178" s="1"/>
      <c r="N178" s="1"/>
      <c r="O178" s="1"/>
      <c r="P178" s="1"/>
      <c r="Q178" s="1"/>
      <c r="R178" s="1"/>
      <c r="S178" s="1"/>
      <c r="T178" s="1"/>
      <c r="U178" s="1"/>
      <c r="V178" s="1"/>
      <c r="W178" s="231">
        <f t="shared" si="2"/>
        <v>0</v>
      </c>
    </row>
    <row r="179" spans="1:23" x14ac:dyDescent="0.25">
      <c r="A179" s="1"/>
      <c r="B179" s="1"/>
      <c r="C179" s="1"/>
      <c r="D179" s="1"/>
      <c r="E179" s="1"/>
      <c r="F179" s="1"/>
      <c r="G179" s="1"/>
      <c r="H179" s="1"/>
      <c r="I179" s="1"/>
      <c r="J179" s="1"/>
      <c r="K179" s="1"/>
      <c r="L179" s="1"/>
      <c r="M179" s="1"/>
      <c r="N179" s="1"/>
      <c r="O179" s="1"/>
      <c r="P179" s="1"/>
      <c r="Q179" s="1"/>
      <c r="R179" s="1"/>
      <c r="S179" s="1"/>
      <c r="T179" s="1"/>
      <c r="U179" s="1"/>
      <c r="V179" s="1"/>
      <c r="W179" s="231">
        <f t="shared" si="2"/>
        <v>0</v>
      </c>
    </row>
    <row r="180" spans="1:23" x14ac:dyDescent="0.25">
      <c r="A180" s="1"/>
      <c r="B180" s="1"/>
      <c r="C180" s="1"/>
      <c r="D180" s="1"/>
      <c r="E180" s="1"/>
      <c r="F180" s="1"/>
      <c r="G180" s="1"/>
      <c r="H180" s="1"/>
      <c r="I180" s="1"/>
      <c r="J180" s="1"/>
      <c r="K180" s="1"/>
      <c r="L180" s="1"/>
      <c r="M180" s="1"/>
      <c r="N180" s="1"/>
      <c r="O180" s="1"/>
      <c r="P180" s="1"/>
      <c r="Q180" s="1"/>
      <c r="R180" s="1"/>
      <c r="S180" s="1"/>
      <c r="T180" s="1"/>
      <c r="U180" s="1"/>
      <c r="V180" s="1"/>
      <c r="W180" s="231">
        <f t="shared" si="2"/>
        <v>0</v>
      </c>
    </row>
    <row r="181" spans="1:23" x14ac:dyDescent="0.25">
      <c r="A181" s="1"/>
      <c r="B181" s="1"/>
      <c r="C181" s="1"/>
      <c r="D181" s="1"/>
      <c r="E181" s="1"/>
      <c r="F181" s="1"/>
      <c r="G181" s="1"/>
      <c r="H181" s="1"/>
      <c r="I181" s="1"/>
      <c r="J181" s="1"/>
      <c r="K181" s="1"/>
      <c r="L181" s="1"/>
      <c r="M181" s="1"/>
      <c r="N181" s="1"/>
      <c r="O181" s="1"/>
      <c r="P181" s="1"/>
      <c r="Q181" s="1"/>
      <c r="R181" s="1"/>
      <c r="S181" s="1"/>
      <c r="T181" s="1"/>
      <c r="U181" s="1"/>
      <c r="V181" s="1"/>
      <c r="W181" s="231">
        <f t="shared" si="2"/>
        <v>0</v>
      </c>
    </row>
    <row r="182" spans="1:23" x14ac:dyDescent="0.25">
      <c r="A182" s="1"/>
      <c r="B182" s="1"/>
      <c r="C182" s="1"/>
      <c r="D182" s="1"/>
      <c r="E182" s="1"/>
      <c r="F182" s="1"/>
      <c r="G182" s="1"/>
      <c r="H182" s="1"/>
      <c r="I182" s="1"/>
      <c r="J182" s="1"/>
      <c r="K182" s="1"/>
      <c r="L182" s="1"/>
      <c r="M182" s="1"/>
      <c r="N182" s="1"/>
      <c r="O182" s="1"/>
      <c r="P182" s="1"/>
      <c r="Q182" s="1"/>
      <c r="R182" s="1"/>
      <c r="S182" s="1"/>
      <c r="T182" s="1"/>
      <c r="U182" s="1"/>
      <c r="V182" s="1"/>
      <c r="W182" s="231">
        <f t="shared" si="2"/>
        <v>0</v>
      </c>
    </row>
    <row r="183" spans="1:23" x14ac:dyDescent="0.25">
      <c r="A183" s="1"/>
      <c r="B183" s="1"/>
      <c r="C183" s="1"/>
      <c r="D183" s="1"/>
      <c r="E183" s="1"/>
      <c r="F183" s="1"/>
      <c r="G183" s="1"/>
      <c r="H183" s="1"/>
      <c r="I183" s="1"/>
      <c r="J183" s="1"/>
      <c r="K183" s="1"/>
      <c r="L183" s="1"/>
      <c r="M183" s="1"/>
      <c r="N183" s="1"/>
      <c r="O183" s="1"/>
      <c r="P183" s="1"/>
      <c r="Q183" s="1"/>
      <c r="R183" s="1"/>
      <c r="S183" s="1"/>
      <c r="T183" s="1"/>
      <c r="U183" s="1"/>
      <c r="V183" s="1"/>
      <c r="W183" s="231">
        <f t="shared" si="2"/>
        <v>0</v>
      </c>
    </row>
    <row r="184" spans="1:23" x14ac:dyDescent="0.25">
      <c r="A184" s="1"/>
      <c r="B184" s="1"/>
      <c r="C184" s="1"/>
      <c r="D184" s="1"/>
      <c r="E184" s="1"/>
      <c r="F184" s="1"/>
      <c r="G184" s="1"/>
      <c r="H184" s="1"/>
      <c r="I184" s="1"/>
      <c r="J184" s="1"/>
      <c r="K184" s="1"/>
      <c r="L184" s="1"/>
      <c r="M184" s="1"/>
      <c r="N184" s="1"/>
      <c r="O184" s="1"/>
      <c r="P184" s="1"/>
      <c r="Q184" s="1"/>
      <c r="R184" s="1"/>
      <c r="S184" s="1"/>
      <c r="T184" s="1"/>
      <c r="U184" s="1"/>
      <c r="V184" s="1"/>
      <c r="W184" s="231">
        <f t="shared" si="2"/>
        <v>0</v>
      </c>
    </row>
    <row r="185" spans="1:23" x14ac:dyDescent="0.25">
      <c r="A185" s="1"/>
      <c r="B185" s="1"/>
      <c r="C185" s="1"/>
      <c r="D185" s="1"/>
      <c r="E185" s="1"/>
      <c r="F185" s="1"/>
      <c r="G185" s="1"/>
      <c r="H185" s="1"/>
      <c r="I185" s="1"/>
      <c r="J185" s="1"/>
      <c r="K185" s="1"/>
      <c r="L185" s="1"/>
      <c r="M185" s="1"/>
      <c r="N185" s="1"/>
      <c r="O185" s="1"/>
      <c r="P185" s="1"/>
      <c r="Q185" s="1"/>
      <c r="R185" s="1"/>
      <c r="S185" s="1"/>
      <c r="T185" s="1"/>
      <c r="U185" s="1"/>
      <c r="V185" s="1"/>
      <c r="W185" s="231">
        <f t="shared" si="2"/>
        <v>0</v>
      </c>
    </row>
    <row r="186" spans="1:23" x14ac:dyDescent="0.25">
      <c r="A186" s="1"/>
      <c r="B186" s="1"/>
      <c r="C186" s="1"/>
      <c r="D186" s="1"/>
      <c r="E186" s="1"/>
      <c r="F186" s="1"/>
      <c r="G186" s="1"/>
      <c r="H186" s="1"/>
      <c r="I186" s="1"/>
      <c r="J186" s="1"/>
      <c r="K186" s="1"/>
      <c r="L186" s="1"/>
      <c r="M186" s="1"/>
      <c r="N186" s="1"/>
      <c r="O186" s="1"/>
      <c r="P186" s="1"/>
      <c r="Q186" s="1"/>
      <c r="R186" s="1"/>
      <c r="S186" s="1"/>
      <c r="T186" s="1"/>
      <c r="U186" s="1"/>
      <c r="V186" s="1"/>
      <c r="W186" s="231">
        <f t="shared" si="2"/>
        <v>0</v>
      </c>
    </row>
    <row r="187" spans="1:23" x14ac:dyDescent="0.25">
      <c r="A187" s="1"/>
      <c r="B187" s="1"/>
      <c r="C187" s="1"/>
      <c r="D187" s="1"/>
      <c r="E187" s="1"/>
      <c r="F187" s="1"/>
      <c r="G187" s="1"/>
      <c r="H187" s="1"/>
      <c r="I187" s="1"/>
      <c r="J187" s="1"/>
      <c r="K187" s="1"/>
      <c r="L187" s="1"/>
      <c r="M187" s="1"/>
      <c r="N187" s="1"/>
      <c r="O187" s="1"/>
      <c r="P187" s="1"/>
      <c r="Q187" s="1"/>
      <c r="R187" s="1"/>
      <c r="S187" s="1"/>
      <c r="T187" s="1"/>
      <c r="U187" s="1"/>
      <c r="V187" s="1"/>
      <c r="W187" s="231">
        <f t="shared" si="2"/>
        <v>0</v>
      </c>
    </row>
    <row r="188" spans="1:23" x14ac:dyDescent="0.25">
      <c r="A188" s="1"/>
      <c r="B188" s="1"/>
      <c r="C188" s="1"/>
      <c r="D188" s="1"/>
      <c r="E188" s="1"/>
      <c r="F188" s="1"/>
      <c r="G188" s="1"/>
      <c r="H188" s="1"/>
      <c r="I188" s="1"/>
      <c r="J188" s="1"/>
      <c r="K188" s="1"/>
      <c r="L188" s="1"/>
      <c r="M188" s="1"/>
      <c r="N188" s="1"/>
      <c r="O188" s="1"/>
      <c r="P188" s="1"/>
      <c r="Q188" s="1"/>
      <c r="R188" s="1"/>
      <c r="S188" s="1"/>
      <c r="T188" s="1"/>
      <c r="U188" s="1"/>
      <c r="V188" s="1"/>
      <c r="W188" s="231">
        <f t="shared" si="2"/>
        <v>0</v>
      </c>
    </row>
    <row r="189" spans="1:23" x14ac:dyDescent="0.25">
      <c r="A189" s="1"/>
      <c r="B189" s="1"/>
      <c r="C189" s="1"/>
      <c r="D189" s="1"/>
      <c r="E189" s="1"/>
      <c r="F189" s="1"/>
      <c r="G189" s="1"/>
      <c r="H189" s="1"/>
      <c r="I189" s="1"/>
      <c r="J189" s="1"/>
      <c r="K189" s="1"/>
      <c r="L189" s="1"/>
      <c r="M189" s="1"/>
      <c r="N189" s="1"/>
      <c r="O189" s="1"/>
      <c r="P189" s="1"/>
      <c r="Q189" s="1"/>
      <c r="R189" s="1"/>
      <c r="S189" s="1"/>
      <c r="T189" s="1"/>
      <c r="U189" s="1"/>
      <c r="V189" s="1"/>
      <c r="W189" s="231">
        <f t="shared" si="2"/>
        <v>0</v>
      </c>
    </row>
    <row r="190" spans="1:23" x14ac:dyDescent="0.25">
      <c r="A190" s="1"/>
      <c r="B190" s="1"/>
      <c r="C190" s="1"/>
      <c r="D190" s="1"/>
      <c r="E190" s="1"/>
      <c r="F190" s="1"/>
      <c r="G190" s="1"/>
      <c r="H190" s="1"/>
      <c r="I190" s="1"/>
      <c r="J190" s="1"/>
      <c r="K190" s="1"/>
      <c r="L190" s="1"/>
      <c r="M190" s="1"/>
      <c r="N190" s="1"/>
      <c r="O190" s="1"/>
      <c r="P190" s="1"/>
      <c r="Q190" s="1"/>
      <c r="R190" s="1"/>
      <c r="S190" s="1"/>
      <c r="T190" s="1"/>
      <c r="U190" s="1"/>
      <c r="V190" s="1"/>
      <c r="W190" s="231">
        <f t="shared" si="2"/>
        <v>0</v>
      </c>
    </row>
    <row r="191" spans="1:23" x14ac:dyDescent="0.25">
      <c r="A191" s="1"/>
      <c r="B191" s="1"/>
      <c r="C191" s="1"/>
      <c r="D191" s="1"/>
      <c r="E191" s="1"/>
      <c r="F191" s="1"/>
      <c r="G191" s="1"/>
      <c r="H191" s="1"/>
      <c r="I191" s="1"/>
      <c r="J191" s="1"/>
      <c r="K191" s="1"/>
      <c r="L191" s="1"/>
      <c r="M191" s="1"/>
      <c r="N191" s="1"/>
      <c r="O191" s="1"/>
      <c r="P191" s="1"/>
      <c r="Q191" s="1"/>
      <c r="R191" s="1"/>
      <c r="S191" s="1"/>
      <c r="T191" s="1"/>
      <c r="U191" s="1"/>
      <c r="V191" s="1"/>
      <c r="W191" s="231">
        <f t="shared" si="2"/>
        <v>0</v>
      </c>
    </row>
    <row r="192" spans="1:23" x14ac:dyDescent="0.25">
      <c r="A192" s="1"/>
      <c r="B192" s="1"/>
      <c r="C192" s="1"/>
      <c r="D192" s="1"/>
      <c r="E192" s="1"/>
      <c r="F192" s="1"/>
      <c r="G192" s="1"/>
      <c r="H192" s="1"/>
      <c r="I192" s="1"/>
      <c r="J192" s="1"/>
      <c r="K192" s="1"/>
      <c r="L192" s="1"/>
      <c r="M192" s="1"/>
      <c r="N192" s="1"/>
      <c r="O192" s="1"/>
      <c r="P192" s="1"/>
      <c r="Q192" s="1"/>
      <c r="R192" s="1"/>
      <c r="S192" s="1"/>
      <c r="T192" s="1"/>
      <c r="U192" s="1"/>
      <c r="V192" s="1"/>
      <c r="W192" s="231">
        <f t="shared" si="2"/>
        <v>0</v>
      </c>
    </row>
    <row r="193" spans="1:23" x14ac:dyDescent="0.25">
      <c r="A193" s="1"/>
      <c r="B193" s="1"/>
      <c r="C193" s="1"/>
      <c r="D193" s="1"/>
      <c r="E193" s="1"/>
      <c r="F193" s="1"/>
      <c r="G193" s="1"/>
      <c r="H193" s="1"/>
      <c r="I193" s="1"/>
      <c r="J193" s="1"/>
      <c r="K193" s="1"/>
      <c r="L193" s="1"/>
      <c r="M193" s="1"/>
      <c r="N193" s="1"/>
      <c r="O193" s="1"/>
      <c r="P193" s="1"/>
      <c r="Q193" s="1"/>
      <c r="R193" s="1"/>
      <c r="S193" s="1"/>
      <c r="T193" s="1"/>
      <c r="U193" s="1"/>
      <c r="V193" s="1"/>
      <c r="W193" s="231">
        <f t="shared" si="2"/>
        <v>0</v>
      </c>
    </row>
    <row r="194" spans="1:23" x14ac:dyDescent="0.25">
      <c r="A194" s="1"/>
      <c r="B194" s="1"/>
      <c r="C194" s="1"/>
      <c r="D194" s="1"/>
      <c r="E194" s="1"/>
      <c r="F194" s="1"/>
      <c r="G194" s="1"/>
      <c r="H194" s="1"/>
      <c r="I194" s="1"/>
      <c r="J194" s="1"/>
      <c r="K194" s="1"/>
      <c r="L194" s="1"/>
      <c r="M194" s="1"/>
      <c r="N194" s="1"/>
      <c r="O194" s="1"/>
      <c r="P194" s="1"/>
      <c r="Q194" s="1"/>
      <c r="R194" s="1"/>
      <c r="S194" s="1"/>
      <c r="T194" s="1"/>
      <c r="U194" s="1"/>
      <c r="V194" s="1"/>
      <c r="W194" s="231">
        <f t="shared" si="2"/>
        <v>0</v>
      </c>
    </row>
    <row r="195" spans="1:23" x14ac:dyDescent="0.25">
      <c r="A195" s="1"/>
      <c r="B195" s="1"/>
      <c r="C195" s="1"/>
      <c r="D195" s="1"/>
      <c r="E195" s="1"/>
      <c r="F195" s="1"/>
      <c r="G195" s="1"/>
      <c r="H195" s="1"/>
      <c r="I195" s="1"/>
      <c r="J195" s="1"/>
      <c r="K195" s="1"/>
      <c r="L195" s="1"/>
      <c r="M195" s="1"/>
      <c r="N195" s="1"/>
      <c r="O195" s="1"/>
      <c r="P195" s="1"/>
      <c r="Q195" s="1"/>
      <c r="R195" s="1"/>
      <c r="S195" s="1"/>
      <c r="T195" s="1"/>
      <c r="U195" s="1"/>
      <c r="V195" s="1"/>
      <c r="W195" s="231">
        <f t="shared" si="2"/>
        <v>0</v>
      </c>
    </row>
    <row r="196" spans="1:23" x14ac:dyDescent="0.25">
      <c r="A196" s="1"/>
      <c r="B196" s="1"/>
      <c r="C196" s="1"/>
      <c r="D196" s="1"/>
      <c r="E196" s="1"/>
      <c r="F196" s="1"/>
      <c r="G196" s="1"/>
      <c r="H196" s="1"/>
      <c r="I196" s="1"/>
      <c r="J196" s="1"/>
      <c r="K196" s="1"/>
      <c r="L196" s="1"/>
      <c r="M196" s="1"/>
      <c r="N196" s="1"/>
      <c r="O196" s="1"/>
      <c r="P196" s="1"/>
      <c r="Q196" s="1"/>
      <c r="R196" s="1"/>
      <c r="S196" s="1"/>
      <c r="T196" s="1"/>
      <c r="U196" s="1"/>
      <c r="V196" s="1"/>
      <c r="W196" s="231">
        <f t="shared" si="2"/>
        <v>0</v>
      </c>
    </row>
    <row r="197" spans="1:23" x14ac:dyDescent="0.25">
      <c r="A197" s="1"/>
      <c r="B197" s="1"/>
      <c r="C197" s="1"/>
      <c r="D197" s="1"/>
      <c r="E197" s="1"/>
      <c r="F197" s="1"/>
      <c r="G197" s="1"/>
      <c r="H197" s="1"/>
      <c r="I197" s="1"/>
      <c r="J197" s="1"/>
      <c r="K197" s="1"/>
      <c r="L197" s="1"/>
      <c r="M197" s="1"/>
      <c r="N197" s="1"/>
      <c r="O197" s="1"/>
      <c r="P197" s="1"/>
      <c r="Q197" s="1"/>
      <c r="R197" s="1"/>
      <c r="S197" s="1"/>
      <c r="T197" s="1"/>
      <c r="U197" s="1"/>
      <c r="V197" s="1"/>
      <c r="W197" s="231">
        <f t="shared" si="2"/>
        <v>0</v>
      </c>
    </row>
    <row r="198" spans="1:23" x14ac:dyDescent="0.25">
      <c r="A198" s="1"/>
      <c r="B198" s="1"/>
      <c r="C198" s="1"/>
      <c r="D198" s="1"/>
      <c r="E198" s="1"/>
      <c r="F198" s="1"/>
      <c r="G198" s="1"/>
      <c r="H198" s="1"/>
      <c r="I198" s="1"/>
      <c r="J198" s="1"/>
      <c r="K198" s="1"/>
      <c r="L198" s="1"/>
      <c r="M198" s="1"/>
      <c r="N198" s="1"/>
      <c r="O198" s="1"/>
      <c r="P198" s="1"/>
      <c r="Q198" s="1"/>
      <c r="R198" s="1"/>
      <c r="S198" s="1"/>
      <c r="T198" s="1"/>
      <c r="U198" s="1"/>
      <c r="V198" s="1"/>
      <c r="W198" s="231">
        <f t="shared" si="2"/>
        <v>0</v>
      </c>
    </row>
    <row r="199" spans="1:23" x14ac:dyDescent="0.25">
      <c r="A199" s="1"/>
      <c r="B199" s="1"/>
      <c r="C199" s="1"/>
      <c r="D199" s="1"/>
      <c r="E199" s="1"/>
      <c r="F199" s="1"/>
      <c r="G199" s="1"/>
      <c r="H199" s="1"/>
      <c r="I199" s="1"/>
      <c r="J199" s="1"/>
      <c r="K199" s="1"/>
      <c r="L199" s="1"/>
      <c r="M199" s="1"/>
      <c r="N199" s="1"/>
      <c r="O199" s="1"/>
      <c r="P199" s="1"/>
      <c r="Q199" s="1"/>
      <c r="R199" s="1"/>
      <c r="S199" s="1"/>
      <c r="T199" s="1"/>
      <c r="U199" s="1"/>
      <c r="V199" s="1"/>
      <c r="W199" s="231">
        <f t="shared" si="2"/>
        <v>0</v>
      </c>
    </row>
    <row r="200" spans="1:23" x14ac:dyDescent="0.25">
      <c r="A200" s="1"/>
      <c r="B200" s="1"/>
      <c r="C200" s="1"/>
      <c r="D200" s="1"/>
      <c r="E200" s="1"/>
      <c r="F200" s="1"/>
      <c r="G200" s="1"/>
      <c r="H200" s="1"/>
      <c r="I200" s="1"/>
      <c r="J200" s="1"/>
      <c r="K200" s="1"/>
      <c r="L200" s="1"/>
      <c r="M200" s="1"/>
      <c r="N200" s="1"/>
      <c r="O200" s="1"/>
      <c r="P200" s="1"/>
      <c r="Q200" s="1"/>
      <c r="R200" s="1"/>
      <c r="S200" s="1"/>
      <c r="T200" s="1"/>
      <c r="U200" s="1"/>
      <c r="V200" s="1"/>
      <c r="W200" s="231">
        <f t="shared" si="2"/>
        <v>0</v>
      </c>
    </row>
    <row r="201" spans="1:23" x14ac:dyDescent="0.25">
      <c r="A201" s="1"/>
      <c r="B201" s="1"/>
      <c r="C201" s="1"/>
      <c r="D201" s="1"/>
      <c r="E201" s="1"/>
      <c r="F201" s="1"/>
      <c r="G201" s="1"/>
      <c r="H201" s="1"/>
      <c r="I201" s="1"/>
      <c r="J201" s="1"/>
      <c r="K201" s="1"/>
      <c r="L201" s="1"/>
      <c r="M201" s="1"/>
      <c r="N201" s="1"/>
      <c r="O201" s="1"/>
      <c r="P201" s="1"/>
      <c r="Q201" s="1"/>
      <c r="R201" s="1"/>
      <c r="S201" s="1"/>
      <c r="T201" s="1"/>
      <c r="U201" s="1"/>
      <c r="V201" s="1"/>
      <c r="W201" s="231">
        <f t="shared" si="2"/>
        <v>0</v>
      </c>
    </row>
    <row r="202" spans="1:23" x14ac:dyDescent="0.25">
      <c r="A202" s="1"/>
      <c r="B202" s="1"/>
      <c r="C202" s="1"/>
      <c r="D202" s="1"/>
      <c r="E202" s="1"/>
      <c r="F202" s="1"/>
      <c r="G202" s="1"/>
      <c r="H202" s="1"/>
      <c r="I202" s="1"/>
      <c r="J202" s="1"/>
      <c r="K202" s="1"/>
      <c r="L202" s="1"/>
      <c r="M202" s="1"/>
      <c r="N202" s="1"/>
      <c r="O202" s="1"/>
      <c r="P202" s="1"/>
      <c r="Q202" s="1"/>
      <c r="R202" s="1"/>
      <c r="S202" s="1"/>
      <c r="T202" s="1"/>
      <c r="U202" s="1"/>
      <c r="V202" s="1"/>
      <c r="W202" s="231">
        <f t="shared" si="2"/>
        <v>0</v>
      </c>
    </row>
    <row r="203" spans="1:23" x14ac:dyDescent="0.25">
      <c r="A203" s="1"/>
      <c r="B203" s="1"/>
      <c r="C203" s="1"/>
      <c r="D203" s="1"/>
      <c r="E203" s="1"/>
      <c r="F203" s="1"/>
      <c r="G203" s="1"/>
      <c r="H203" s="1"/>
      <c r="I203" s="1"/>
      <c r="J203" s="1"/>
      <c r="K203" s="1"/>
      <c r="L203" s="1"/>
      <c r="M203" s="1"/>
      <c r="N203" s="1"/>
      <c r="O203" s="1"/>
      <c r="P203" s="1"/>
      <c r="Q203" s="1"/>
      <c r="R203" s="1"/>
      <c r="S203" s="1"/>
      <c r="T203" s="1"/>
      <c r="U203" s="1"/>
      <c r="V203" s="1"/>
      <c r="W203" s="231">
        <f t="shared" si="2"/>
        <v>0</v>
      </c>
    </row>
    <row r="204" spans="1:23" x14ac:dyDescent="0.25">
      <c r="A204" s="1"/>
      <c r="B204" s="1"/>
      <c r="C204" s="1"/>
      <c r="D204" s="1"/>
      <c r="E204" s="1"/>
      <c r="F204" s="1"/>
      <c r="G204" s="1"/>
      <c r="H204" s="1"/>
      <c r="I204" s="1"/>
      <c r="J204" s="1"/>
      <c r="K204" s="1"/>
      <c r="L204" s="1"/>
      <c r="M204" s="1"/>
      <c r="N204" s="1"/>
      <c r="O204" s="1"/>
      <c r="P204" s="1"/>
      <c r="Q204" s="1"/>
      <c r="R204" s="1"/>
      <c r="S204" s="1"/>
      <c r="T204" s="1"/>
      <c r="U204" s="1"/>
      <c r="V204" s="1"/>
      <c r="W204" s="231">
        <f t="shared" si="2"/>
        <v>0</v>
      </c>
    </row>
    <row r="205" spans="1:23" x14ac:dyDescent="0.25">
      <c r="A205" s="1"/>
      <c r="B205" s="1"/>
      <c r="C205" s="1"/>
      <c r="D205" s="1"/>
      <c r="E205" s="1"/>
      <c r="F205" s="1"/>
      <c r="G205" s="1"/>
      <c r="H205" s="1"/>
      <c r="I205" s="1"/>
      <c r="J205" s="1"/>
      <c r="K205" s="1"/>
      <c r="L205" s="1"/>
      <c r="M205" s="1"/>
      <c r="N205" s="1"/>
      <c r="O205" s="1"/>
      <c r="P205" s="1"/>
      <c r="Q205" s="1"/>
      <c r="R205" s="1"/>
      <c r="S205" s="1"/>
      <c r="T205" s="1"/>
      <c r="U205" s="1"/>
      <c r="V205" s="1"/>
      <c r="W205" s="231">
        <f t="shared" si="2"/>
        <v>0</v>
      </c>
    </row>
    <row r="206" spans="1:23" x14ac:dyDescent="0.25">
      <c r="A206" s="1"/>
      <c r="B206" s="1"/>
      <c r="C206" s="1"/>
      <c r="D206" s="1"/>
      <c r="E206" s="1"/>
      <c r="F206" s="1"/>
      <c r="G206" s="1"/>
      <c r="H206" s="1"/>
      <c r="I206" s="1"/>
      <c r="J206" s="1"/>
      <c r="K206" s="1"/>
      <c r="L206" s="1"/>
      <c r="M206" s="1"/>
      <c r="N206" s="1"/>
      <c r="O206" s="1"/>
      <c r="P206" s="1"/>
      <c r="Q206" s="1"/>
      <c r="R206" s="1"/>
      <c r="S206" s="1"/>
      <c r="T206" s="1"/>
      <c r="U206" s="1"/>
      <c r="V206" s="1"/>
      <c r="W206" s="231">
        <f t="shared" si="2"/>
        <v>0</v>
      </c>
    </row>
    <row r="207" spans="1:23" x14ac:dyDescent="0.25">
      <c r="A207" s="1"/>
      <c r="B207" s="1"/>
      <c r="C207" s="1"/>
      <c r="D207" s="1"/>
      <c r="E207" s="1"/>
      <c r="F207" s="1"/>
      <c r="G207" s="1"/>
      <c r="H207" s="1"/>
      <c r="I207" s="1"/>
      <c r="J207" s="1"/>
      <c r="K207" s="1"/>
      <c r="L207" s="1"/>
      <c r="M207" s="1"/>
      <c r="N207" s="1"/>
      <c r="O207" s="1"/>
      <c r="P207" s="1"/>
      <c r="Q207" s="1"/>
      <c r="R207" s="1"/>
      <c r="S207" s="1"/>
      <c r="T207" s="1"/>
      <c r="U207" s="1"/>
      <c r="V207" s="1"/>
      <c r="W207" s="231">
        <f t="shared" si="2"/>
        <v>0</v>
      </c>
    </row>
    <row r="208" spans="1:23" x14ac:dyDescent="0.25">
      <c r="A208" s="1"/>
      <c r="B208" s="1"/>
      <c r="C208" s="1"/>
      <c r="D208" s="1"/>
      <c r="E208" s="1"/>
      <c r="F208" s="1"/>
      <c r="G208" s="1"/>
      <c r="H208" s="1"/>
      <c r="I208" s="1"/>
      <c r="J208" s="1"/>
      <c r="K208" s="1"/>
      <c r="L208" s="1"/>
      <c r="M208" s="1"/>
      <c r="N208" s="1"/>
      <c r="O208" s="1"/>
      <c r="P208" s="1"/>
      <c r="Q208" s="1"/>
      <c r="R208" s="1"/>
      <c r="S208" s="1"/>
      <c r="T208" s="1"/>
      <c r="U208" s="1"/>
      <c r="V208" s="1"/>
      <c r="W208" s="231">
        <f t="shared" si="2"/>
        <v>0</v>
      </c>
    </row>
    <row r="209" spans="1:23" x14ac:dyDescent="0.25">
      <c r="A209" s="1"/>
      <c r="B209" s="1"/>
      <c r="C209" s="1"/>
      <c r="D209" s="1"/>
      <c r="E209" s="1"/>
      <c r="F209" s="1"/>
      <c r="G209" s="1"/>
      <c r="H209" s="1"/>
      <c r="I209" s="1"/>
      <c r="J209" s="1"/>
      <c r="K209" s="1"/>
      <c r="L209" s="1"/>
      <c r="M209" s="1"/>
      <c r="N209" s="1"/>
      <c r="O209" s="1"/>
      <c r="P209" s="1"/>
      <c r="Q209" s="1"/>
      <c r="R209" s="1"/>
      <c r="S209" s="1"/>
      <c r="T209" s="1"/>
      <c r="U209" s="1"/>
      <c r="V209" s="1"/>
      <c r="W209" s="231">
        <f t="shared" si="2"/>
        <v>0</v>
      </c>
    </row>
    <row r="210" spans="1:23" x14ac:dyDescent="0.25">
      <c r="A210" s="1"/>
      <c r="B210" s="1"/>
      <c r="C210" s="1"/>
      <c r="D210" s="1"/>
      <c r="E210" s="1"/>
      <c r="F210" s="1"/>
      <c r="G210" s="1"/>
      <c r="H210" s="1"/>
      <c r="I210" s="1"/>
      <c r="J210" s="1"/>
      <c r="K210" s="1"/>
      <c r="L210" s="1"/>
      <c r="M210" s="1"/>
      <c r="N210" s="1"/>
      <c r="O210" s="1"/>
      <c r="P210" s="1"/>
      <c r="Q210" s="1"/>
      <c r="R210" s="1"/>
      <c r="S210" s="1"/>
      <c r="T210" s="1"/>
      <c r="U210" s="1"/>
      <c r="V210" s="1"/>
      <c r="W210" s="231">
        <f t="shared" si="2"/>
        <v>0</v>
      </c>
    </row>
    <row r="211" spans="1:23" x14ac:dyDescent="0.25">
      <c r="A211" s="1"/>
      <c r="B211" s="1"/>
      <c r="C211" s="1"/>
      <c r="D211" s="1"/>
      <c r="E211" s="1"/>
      <c r="F211" s="1"/>
      <c r="G211" s="1"/>
      <c r="H211" s="1"/>
      <c r="I211" s="1"/>
      <c r="J211" s="1"/>
      <c r="K211" s="1"/>
      <c r="L211" s="1"/>
      <c r="M211" s="1"/>
      <c r="N211" s="1"/>
      <c r="O211" s="1"/>
      <c r="P211" s="1"/>
      <c r="Q211" s="1"/>
      <c r="R211" s="1"/>
      <c r="S211" s="1"/>
      <c r="T211" s="1"/>
      <c r="U211" s="1"/>
      <c r="V211" s="1"/>
      <c r="W211" s="231">
        <f t="shared" si="2"/>
        <v>0</v>
      </c>
    </row>
    <row r="212" spans="1:23" x14ac:dyDescent="0.25">
      <c r="A212" s="1"/>
      <c r="B212" s="1"/>
      <c r="C212" s="1"/>
      <c r="D212" s="1"/>
      <c r="E212" s="1"/>
      <c r="F212" s="1"/>
      <c r="G212" s="1"/>
      <c r="H212" s="1"/>
      <c r="I212" s="1"/>
      <c r="J212" s="1"/>
      <c r="K212" s="1"/>
      <c r="L212" s="1"/>
      <c r="M212" s="1"/>
      <c r="N212" s="1"/>
      <c r="O212" s="1"/>
      <c r="P212" s="1"/>
      <c r="Q212" s="1"/>
      <c r="R212" s="1"/>
      <c r="S212" s="1"/>
      <c r="T212" s="1"/>
      <c r="U212" s="1"/>
      <c r="V212" s="1"/>
      <c r="W212" s="231">
        <f t="shared" ref="W212:W275" si="3">SUM(K212:V212)</f>
        <v>0</v>
      </c>
    </row>
    <row r="213" spans="1:23" x14ac:dyDescent="0.25">
      <c r="A213" s="1"/>
      <c r="B213" s="1"/>
      <c r="C213" s="1"/>
      <c r="D213" s="1"/>
      <c r="E213" s="1"/>
      <c r="F213" s="1"/>
      <c r="G213" s="1"/>
      <c r="H213" s="1"/>
      <c r="I213" s="1"/>
      <c r="J213" s="1"/>
      <c r="K213" s="1"/>
      <c r="L213" s="1"/>
      <c r="M213" s="1"/>
      <c r="N213" s="1"/>
      <c r="O213" s="1"/>
      <c r="P213" s="1"/>
      <c r="Q213" s="1"/>
      <c r="R213" s="1"/>
      <c r="S213" s="1"/>
      <c r="T213" s="1"/>
      <c r="U213" s="1"/>
      <c r="V213" s="1"/>
      <c r="W213" s="231">
        <f t="shared" si="3"/>
        <v>0</v>
      </c>
    </row>
    <row r="214" spans="1:23" x14ac:dyDescent="0.25">
      <c r="A214" s="1"/>
      <c r="B214" s="1"/>
      <c r="C214" s="1"/>
      <c r="D214" s="1"/>
      <c r="E214" s="1"/>
      <c r="F214" s="1"/>
      <c r="G214" s="1"/>
      <c r="H214" s="1"/>
      <c r="I214" s="1"/>
      <c r="J214" s="1"/>
      <c r="K214" s="1"/>
      <c r="L214" s="1"/>
      <c r="M214" s="1"/>
      <c r="N214" s="1"/>
      <c r="O214" s="1"/>
      <c r="P214" s="1"/>
      <c r="Q214" s="1"/>
      <c r="R214" s="1"/>
      <c r="S214" s="1"/>
      <c r="T214" s="1"/>
      <c r="U214" s="1"/>
      <c r="V214" s="1"/>
      <c r="W214" s="231">
        <f t="shared" si="3"/>
        <v>0</v>
      </c>
    </row>
    <row r="215" spans="1:23" x14ac:dyDescent="0.25">
      <c r="A215" s="1"/>
      <c r="B215" s="1"/>
      <c r="C215" s="1"/>
      <c r="D215" s="1"/>
      <c r="E215" s="1"/>
      <c r="F215" s="1"/>
      <c r="G215" s="1"/>
      <c r="H215" s="1"/>
      <c r="I215" s="1"/>
      <c r="J215" s="1"/>
      <c r="K215" s="1"/>
      <c r="L215" s="1"/>
      <c r="M215" s="1"/>
      <c r="N215" s="1"/>
      <c r="O215" s="1"/>
      <c r="P215" s="1"/>
      <c r="Q215" s="1"/>
      <c r="R215" s="1"/>
      <c r="S215" s="1"/>
      <c r="T215" s="1"/>
      <c r="U215" s="1"/>
      <c r="V215" s="1"/>
      <c r="W215" s="231">
        <f t="shared" si="3"/>
        <v>0</v>
      </c>
    </row>
    <row r="216" spans="1:23" x14ac:dyDescent="0.25">
      <c r="A216" s="1"/>
      <c r="B216" s="1"/>
      <c r="C216" s="1"/>
      <c r="D216" s="1"/>
      <c r="E216" s="1"/>
      <c r="F216" s="1"/>
      <c r="G216" s="1"/>
      <c r="H216" s="1"/>
      <c r="I216" s="1"/>
      <c r="J216" s="1"/>
      <c r="K216" s="1"/>
      <c r="L216" s="1"/>
      <c r="M216" s="1"/>
      <c r="N216" s="1"/>
      <c r="O216" s="1"/>
      <c r="P216" s="1"/>
      <c r="Q216" s="1"/>
      <c r="R216" s="1"/>
      <c r="S216" s="1"/>
      <c r="T216" s="1"/>
      <c r="U216" s="1"/>
      <c r="V216" s="1"/>
      <c r="W216" s="231">
        <f t="shared" si="3"/>
        <v>0</v>
      </c>
    </row>
    <row r="217" spans="1:23" x14ac:dyDescent="0.25">
      <c r="A217" s="1"/>
      <c r="B217" s="1"/>
      <c r="C217" s="1"/>
      <c r="D217" s="1"/>
      <c r="E217" s="1"/>
      <c r="F217" s="1"/>
      <c r="G217" s="1"/>
      <c r="H217" s="1"/>
      <c r="I217" s="1"/>
      <c r="J217" s="1"/>
      <c r="K217" s="1"/>
      <c r="L217" s="1"/>
      <c r="M217" s="1"/>
      <c r="N217" s="1"/>
      <c r="O217" s="1"/>
      <c r="P217" s="1"/>
      <c r="Q217" s="1"/>
      <c r="R217" s="1"/>
      <c r="S217" s="1"/>
      <c r="T217" s="1"/>
      <c r="U217" s="1"/>
      <c r="V217" s="1"/>
      <c r="W217" s="231">
        <f t="shared" si="3"/>
        <v>0</v>
      </c>
    </row>
    <row r="218" spans="1:23" x14ac:dyDescent="0.25">
      <c r="A218" s="1"/>
      <c r="B218" s="1"/>
      <c r="C218" s="1"/>
      <c r="D218" s="1"/>
      <c r="E218" s="1"/>
      <c r="F218" s="1"/>
      <c r="G218" s="1"/>
      <c r="H218" s="1"/>
      <c r="I218" s="1"/>
      <c r="J218" s="1"/>
      <c r="K218" s="1"/>
      <c r="L218" s="1"/>
      <c r="M218" s="1"/>
      <c r="N218" s="1"/>
      <c r="O218" s="1"/>
      <c r="P218" s="1"/>
      <c r="Q218" s="1"/>
      <c r="R218" s="1"/>
      <c r="S218" s="1"/>
      <c r="T218" s="1"/>
      <c r="U218" s="1"/>
      <c r="V218" s="1"/>
      <c r="W218" s="231">
        <f t="shared" si="3"/>
        <v>0</v>
      </c>
    </row>
    <row r="219" spans="1:23" x14ac:dyDescent="0.25">
      <c r="A219" s="1"/>
      <c r="B219" s="1"/>
      <c r="C219" s="1"/>
      <c r="D219" s="1"/>
      <c r="E219" s="1"/>
      <c r="F219" s="1"/>
      <c r="G219" s="1"/>
      <c r="H219" s="1"/>
      <c r="I219" s="1"/>
      <c r="J219" s="1"/>
      <c r="K219" s="1"/>
      <c r="L219" s="1"/>
      <c r="M219" s="1"/>
      <c r="N219" s="1"/>
      <c r="O219" s="1"/>
      <c r="P219" s="1"/>
      <c r="Q219" s="1"/>
      <c r="R219" s="1"/>
      <c r="S219" s="1"/>
      <c r="T219" s="1"/>
      <c r="U219" s="1"/>
      <c r="V219" s="1"/>
      <c r="W219" s="231">
        <f t="shared" si="3"/>
        <v>0</v>
      </c>
    </row>
    <row r="220" spans="1:23" x14ac:dyDescent="0.25">
      <c r="A220" s="1"/>
      <c r="B220" s="1"/>
      <c r="C220" s="1"/>
      <c r="D220" s="1"/>
      <c r="E220" s="1"/>
      <c r="F220" s="1"/>
      <c r="G220" s="1"/>
      <c r="H220" s="1"/>
      <c r="I220" s="1"/>
      <c r="J220" s="1"/>
      <c r="K220" s="1"/>
      <c r="L220" s="1"/>
      <c r="M220" s="1"/>
      <c r="N220" s="1"/>
      <c r="O220" s="1"/>
      <c r="P220" s="1"/>
      <c r="Q220" s="1"/>
      <c r="R220" s="1"/>
      <c r="S220" s="1"/>
      <c r="T220" s="1"/>
      <c r="U220" s="1"/>
      <c r="V220" s="1"/>
      <c r="W220" s="231">
        <f t="shared" si="3"/>
        <v>0</v>
      </c>
    </row>
    <row r="221" spans="1:23" x14ac:dyDescent="0.25">
      <c r="A221" s="1"/>
      <c r="B221" s="1"/>
      <c r="C221" s="1"/>
      <c r="D221" s="1"/>
      <c r="E221" s="1"/>
      <c r="F221" s="1"/>
      <c r="G221" s="1"/>
      <c r="H221" s="1"/>
      <c r="I221" s="1"/>
      <c r="J221" s="1"/>
      <c r="K221" s="1"/>
      <c r="L221" s="1"/>
      <c r="M221" s="1"/>
      <c r="N221" s="1"/>
      <c r="O221" s="1"/>
      <c r="P221" s="1"/>
      <c r="Q221" s="1"/>
      <c r="R221" s="1"/>
      <c r="S221" s="1"/>
      <c r="T221" s="1"/>
      <c r="U221" s="1"/>
      <c r="V221" s="1"/>
      <c r="W221" s="231">
        <f t="shared" si="3"/>
        <v>0</v>
      </c>
    </row>
    <row r="222" spans="1:23" x14ac:dyDescent="0.25">
      <c r="A222" s="1"/>
      <c r="B222" s="1"/>
      <c r="C222" s="1"/>
      <c r="D222" s="1"/>
      <c r="E222" s="1"/>
      <c r="F222" s="1"/>
      <c r="G222" s="1"/>
      <c r="H222" s="1"/>
      <c r="I222" s="1"/>
      <c r="J222" s="1"/>
      <c r="K222" s="1"/>
      <c r="L222" s="1"/>
      <c r="M222" s="1"/>
      <c r="N222" s="1"/>
      <c r="O222" s="1"/>
      <c r="P222" s="1"/>
      <c r="Q222" s="1"/>
      <c r="R222" s="1"/>
      <c r="S222" s="1"/>
      <c r="T222" s="1"/>
      <c r="U222" s="1"/>
      <c r="V222" s="1"/>
      <c r="W222" s="231">
        <f t="shared" si="3"/>
        <v>0</v>
      </c>
    </row>
    <row r="223" spans="1:23" x14ac:dyDescent="0.25">
      <c r="A223" s="1"/>
      <c r="B223" s="1"/>
      <c r="C223" s="1"/>
      <c r="D223" s="1"/>
      <c r="E223" s="1"/>
      <c r="F223" s="1"/>
      <c r="G223" s="1"/>
      <c r="H223" s="1"/>
      <c r="I223" s="1"/>
      <c r="J223" s="1"/>
      <c r="K223" s="1"/>
      <c r="L223" s="1"/>
      <c r="M223" s="1"/>
      <c r="N223" s="1"/>
      <c r="O223" s="1"/>
      <c r="P223" s="1"/>
      <c r="Q223" s="1"/>
      <c r="R223" s="1"/>
      <c r="S223" s="1"/>
      <c r="T223" s="1"/>
      <c r="U223" s="1"/>
      <c r="V223" s="1"/>
      <c r="W223" s="231">
        <f t="shared" si="3"/>
        <v>0</v>
      </c>
    </row>
    <row r="224" spans="1:23" x14ac:dyDescent="0.25">
      <c r="A224" s="1"/>
      <c r="B224" s="1"/>
      <c r="C224" s="1"/>
      <c r="D224" s="1"/>
      <c r="E224" s="1"/>
      <c r="F224" s="1"/>
      <c r="G224" s="1"/>
      <c r="H224" s="1"/>
      <c r="I224" s="1"/>
      <c r="J224" s="1"/>
      <c r="K224" s="1"/>
      <c r="L224" s="1"/>
      <c r="M224" s="1"/>
      <c r="N224" s="1"/>
      <c r="O224" s="1"/>
      <c r="P224" s="1"/>
      <c r="Q224" s="1"/>
      <c r="R224" s="1"/>
      <c r="S224" s="1"/>
      <c r="T224" s="1"/>
      <c r="U224" s="1"/>
      <c r="V224" s="1"/>
      <c r="W224" s="231">
        <f t="shared" si="3"/>
        <v>0</v>
      </c>
    </row>
    <row r="225" spans="1:23" x14ac:dyDescent="0.25">
      <c r="A225" s="1"/>
      <c r="B225" s="1"/>
      <c r="C225" s="1"/>
      <c r="D225" s="1"/>
      <c r="E225" s="1"/>
      <c r="F225" s="1"/>
      <c r="G225" s="1"/>
      <c r="H225" s="1"/>
      <c r="I225" s="1"/>
      <c r="J225" s="1"/>
      <c r="K225" s="1"/>
      <c r="L225" s="1"/>
      <c r="M225" s="1"/>
      <c r="N225" s="1"/>
      <c r="O225" s="1"/>
      <c r="P225" s="1"/>
      <c r="Q225" s="1"/>
      <c r="R225" s="1"/>
      <c r="S225" s="1"/>
      <c r="T225" s="1"/>
      <c r="U225" s="1"/>
      <c r="V225" s="1"/>
      <c r="W225" s="231">
        <f t="shared" si="3"/>
        <v>0</v>
      </c>
    </row>
    <row r="226" spans="1:23" x14ac:dyDescent="0.25">
      <c r="A226" s="1"/>
      <c r="B226" s="1"/>
      <c r="C226" s="1"/>
      <c r="D226" s="1"/>
      <c r="E226" s="1"/>
      <c r="F226" s="1"/>
      <c r="G226" s="1"/>
      <c r="H226" s="1"/>
      <c r="I226" s="1"/>
      <c r="J226" s="1"/>
      <c r="K226" s="1"/>
      <c r="L226" s="1"/>
      <c r="M226" s="1"/>
      <c r="N226" s="1"/>
      <c r="O226" s="1"/>
      <c r="P226" s="1"/>
      <c r="Q226" s="1"/>
      <c r="R226" s="1"/>
      <c r="S226" s="1"/>
      <c r="T226" s="1"/>
      <c r="U226" s="1"/>
      <c r="V226" s="1"/>
      <c r="W226" s="231">
        <f t="shared" si="3"/>
        <v>0</v>
      </c>
    </row>
    <row r="227" spans="1:23" x14ac:dyDescent="0.25">
      <c r="A227" s="1"/>
      <c r="B227" s="1"/>
      <c r="C227" s="1"/>
      <c r="D227" s="1"/>
      <c r="E227" s="1"/>
      <c r="F227" s="1"/>
      <c r="G227" s="1"/>
      <c r="H227" s="1"/>
      <c r="I227" s="1"/>
      <c r="J227" s="1"/>
      <c r="K227" s="1"/>
      <c r="L227" s="1"/>
      <c r="M227" s="1"/>
      <c r="N227" s="1"/>
      <c r="O227" s="1"/>
      <c r="P227" s="1"/>
      <c r="Q227" s="1"/>
      <c r="R227" s="1"/>
      <c r="S227" s="1"/>
      <c r="T227" s="1"/>
      <c r="U227" s="1"/>
      <c r="V227" s="1"/>
      <c r="W227" s="231">
        <f t="shared" si="3"/>
        <v>0</v>
      </c>
    </row>
    <row r="228" spans="1:23" x14ac:dyDescent="0.25">
      <c r="A228" s="1"/>
      <c r="B228" s="1"/>
      <c r="C228" s="1"/>
      <c r="D228" s="1"/>
      <c r="E228" s="1"/>
      <c r="F228" s="1"/>
      <c r="G228" s="1"/>
      <c r="H228" s="1"/>
      <c r="I228" s="1"/>
      <c r="J228" s="1"/>
      <c r="K228" s="1"/>
      <c r="L228" s="1"/>
      <c r="M228" s="1"/>
      <c r="N228" s="1"/>
      <c r="O228" s="1"/>
      <c r="P228" s="1"/>
      <c r="Q228" s="1"/>
      <c r="R228" s="1"/>
      <c r="S228" s="1"/>
      <c r="T228" s="1"/>
      <c r="U228" s="1"/>
      <c r="V228" s="1"/>
      <c r="W228" s="231">
        <f t="shared" si="3"/>
        <v>0</v>
      </c>
    </row>
    <row r="229" spans="1:23" x14ac:dyDescent="0.25">
      <c r="A229" s="1"/>
      <c r="B229" s="1"/>
      <c r="C229" s="1"/>
      <c r="D229" s="1"/>
      <c r="E229" s="1"/>
      <c r="F229" s="1"/>
      <c r="G229" s="1"/>
      <c r="H229" s="1"/>
      <c r="I229" s="1"/>
      <c r="J229" s="1"/>
      <c r="K229" s="1"/>
      <c r="L229" s="1"/>
      <c r="M229" s="1"/>
      <c r="N229" s="1"/>
      <c r="O229" s="1"/>
      <c r="P229" s="1"/>
      <c r="Q229" s="1"/>
      <c r="R229" s="1"/>
      <c r="S229" s="1"/>
      <c r="T229" s="1"/>
      <c r="U229" s="1"/>
      <c r="V229" s="1"/>
      <c r="W229" s="231">
        <f t="shared" si="3"/>
        <v>0</v>
      </c>
    </row>
    <row r="230" spans="1:23" x14ac:dyDescent="0.25">
      <c r="A230" s="1"/>
      <c r="B230" s="1"/>
      <c r="C230" s="1"/>
      <c r="D230" s="1"/>
      <c r="E230" s="1"/>
      <c r="F230" s="1"/>
      <c r="G230" s="1"/>
      <c r="H230" s="1"/>
      <c r="I230" s="1"/>
      <c r="J230" s="1"/>
      <c r="K230" s="1"/>
      <c r="L230" s="1"/>
      <c r="M230" s="1"/>
      <c r="N230" s="1"/>
      <c r="O230" s="1"/>
      <c r="P230" s="1"/>
      <c r="Q230" s="1"/>
      <c r="R230" s="1"/>
      <c r="S230" s="1"/>
      <c r="T230" s="1"/>
      <c r="U230" s="1"/>
      <c r="V230" s="1"/>
      <c r="W230" s="231">
        <f t="shared" si="3"/>
        <v>0</v>
      </c>
    </row>
    <row r="231" spans="1:23" x14ac:dyDescent="0.25">
      <c r="A231" s="1"/>
      <c r="B231" s="1"/>
      <c r="C231" s="1"/>
      <c r="D231" s="1"/>
      <c r="E231" s="1"/>
      <c r="F231" s="1"/>
      <c r="G231" s="1"/>
      <c r="H231" s="1"/>
      <c r="I231" s="1"/>
      <c r="J231" s="1"/>
      <c r="K231" s="1"/>
      <c r="L231" s="1"/>
      <c r="M231" s="1"/>
      <c r="N231" s="1"/>
      <c r="O231" s="1"/>
      <c r="P231" s="1"/>
      <c r="Q231" s="1"/>
      <c r="R231" s="1"/>
      <c r="S231" s="1"/>
      <c r="T231" s="1"/>
      <c r="U231" s="1"/>
      <c r="V231" s="1"/>
      <c r="W231" s="231">
        <f t="shared" si="3"/>
        <v>0</v>
      </c>
    </row>
    <row r="232" spans="1:23" x14ac:dyDescent="0.25">
      <c r="A232" s="1"/>
      <c r="B232" s="1"/>
      <c r="C232" s="1"/>
      <c r="D232" s="1"/>
      <c r="E232" s="1"/>
      <c r="F232" s="1"/>
      <c r="G232" s="1"/>
      <c r="H232" s="1"/>
      <c r="I232" s="1"/>
      <c r="J232" s="1"/>
      <c r="K232" s="1"/>
      <c r="L232" s="1"/>
      <c r="M232" s="1"/>
      <c r="N232" s="1"/>
      <c r="O232" s="1"/>
      <c r="P232" s="1"/>
      <c r="Q232" s="1"/>
      <c r="R232" s="1"/>
      <c r="S232" s="1"/>
      <c r="T232" s="1"/>
      <c r="U232" s="1"/>
      <c r="V232" s="1"/>
      <c r="W232" s="231">
        <f t="shared" si="3"/>
        <v>0</v>
      </c>
    </row>
    <row r="233" spans="1:23" x14ac:dyDescent="0.25">
      <c r="A233" s="1"/>
      <c r="B233" s="1"/>
      <c r="C233" s="1"/>
      <c r="D233" s="1"/>
      <c r="E233" s="1"/>
      <c r="F233" s="1"/>
      <c r="G233" s="1"/>
      <c r="H233" s="1"/>
      <c r="I233" s="1"/>
      <c r="J233" s="1"/>
      <c r="K233" s="1"/>
      <c r="L233" s="1"/>
      <c r="M233" s="1"/>
      <c r="N233" s="1"/>
      <c r="O233" s="1"/>
      <c r="P233" s="1"/>
      <c r="Q233" s="1"/>
      <c r="R233" s="1"/>
      <c r="S233" s="1"/>
      <c r="T233" s="1"/>
      <c r="U233" s="1"/>
      <c r="V233" s="1"/>
      <c r="W233" s="231">
        <f t="shared" si="3"/>
        <v>0</v>
      </c>
    </row>
    <row r="234" spans="1:23" x14ac:dyDescent="0.25">
      <c r="A234" s="1"/>
      <c r="B234" s="1"/>
      <c r="C234" s="1"/>
      <c r="D234" s="1"/>
      <c r="E234" s="1"/>
      <c r="F234" s="1"/>
      <c r="G234" s="1"/>
      <c r="H234" s="1"/>
      <c r="I234" s="1"/>
      <c r="J234" s="1"/>
      <c r="K234" s="1"/>
      <c r="L234" s="1"/>
      <c r="M234" s="1"/>
      <c r="N234" s="1"/>
      <c r="O234" s="1"/>
      <c r="P234" s="1"/>
      <c r="Q234" s="1"/>
      <c r="R234" s="1"/>
      <c r="S234" s="1"/>
      <c r="T234" s="1"/>
      <c r="U234" s="1"/>
      <c r="V234" s="1"/>
      <c r="W234" s="231">
        <f t="shared" si="3"/>
        <v>0</v>
      </c>
    </row>
    <row r="235" spans="1:23" x14ac:dyDescent="0.25">
      <c r="A235" s="1"/>
      <c r="B235" s="1"/>
      <c r="C235" s="1"/>
      <c r="D235" s="1"/>
      <c r="E235" s="1"/>
      <c r="F235" s="1"/>
      <c r="G235" s="1"/>
      <c r="H235" s="1"/>
      <c r="I235" s="1"/>
      <c r="J235" s="1"/>
      <c r="K235" s="1"/>
      <c r="L235" s="1"/>
      <c r="M235" s="1"/>
      <c r="N235" s="1"/>
      <c r="O235" s="1"/>
      <c r="P235" s="1"/>
      <c r="Q235" s="1"/>
      <c r="R235" s="1"/>
      <c r="S235" s="1"/>
      <c r="T235" s="1"/>
      <c r="U235" s="1"/>
      <c r="V235" s="1"/>
      <c r="W235" s="231">
        <f t="shared" si="3"/>
        <v>0</v>
      </c>
    </row>
    <row r="236" spans="1:23" x14ac:dyDescent="0.25">
      <c r="A236" s="1"/>
      <c r="B236" s="1"/>
      <c r="C236" s="1"/>
      <c r="D236" s="1"/>
      <c r="E236" s="1"/>
      <c r="F236" s="1"/>
      <c r="G236" s="1"/>
      <c r="H236" s="1"/>
      <c r="I236" s="1"/>
      <c r="J236" s="1"/>
      <c r="K236" s="1"/>
      <c r="L236" s="1"/>
      <c r="M236" s="1"/>
      <c r="N236" s="1"/>
      <c r="O236" s="1"/>
      <c r="P236" s="1"/>
      <c r="Q236" s="1"/>
      <c r="R236" s="1"/>
      <c r="S236" s="1"/>
      <c r="T236" s="1"/>
      <c r="U236" s="1"/>
      <c r="V236" s="1"/>
      <c r="W236" s="231">
        <f t="shared" si="3"/>
        <v>0</v>
      </c>
    </row>
    <row r="237" spans="1:23" x14ac:dyDescent="0.25">
      <c r="A237" s="1"/>
      <c r="B237" s="1"/>
      <c r="C237" s="1"/>
      <c r="D237" s="1"/>
      <c r="E237" s="1"/>
      <c r="F237" s="1"/>
      <c r="G237" s="1"/>
      <c r="H237" s="1"/>
      <c r="I237" s="1"/>
      <c r="J237" s="1"/>
      <c r="K237" s="1"/>
      <c r="L237" s="1"/>
      <c r="M237" s="1"/>
      <c r="N237" s="1"/>
      <c r="O237" s="1"/>
      <c r="P237" s="1"/>
      <c r="Q237" s="1"/>
      <c r="R237" s="1"/>
      <c r="S237" s="1"/>
      <c r="T237" s="1"/>
      <c r="U237" s="1"/>
      <c r="V237" s="1"/>
      <c r="W237" s="231">
        <f t="shared" si="3"/>
        <v>0</v>
      </c>
    </row>
    <row r="238" spans="1:23" x14ac:dyDescent="0.25">
      <c r="A238" s="1"/>
      <c r="B238" s="1"/>
      <c r="C238" s="1"/>
      <c r="D238" s="1"/>
      <c r="E238" s="1"/>
      <c r="F238" s="1"/>
      <c r="G238" s="1"/>
      <c r="H238" s="1"/>
      <c r="I238" s="1"/>
      <c r="J238" s="1"/>
      <c r="K238" s="1"/>
      <c r="L238" s="1"/>
      <c r="M238" s="1"/>
      <c r="N238" s="1"/>
      <c r="O238" s="1"/>
      <c r="P238" s="1"/>
      <c r="Q238" s="1"/>
      <c r="R238" s="1"/>
      <c r="S238" s="1"/>
      <c r="T238" s="1"/>
      <c r="U238" s="1"/>
      <c r="V238" s="1"/>
      <c r="W238" s="231">
        <f t="shared" si="3"/>
        <v>0</v>
      </c>
    </row>
    <row r="239" spans="1:23" x14ac:dyDescent="0.25">
      <c r="A239" s="1"/>
      <c r="B239" s="1"/>
      <c r="C239" s="1"/>
      <c r="D239" s="1"/>
      <c r="E239" s="1"/>
      <c r="F239" s="1"/>
      <c r="G239" s="1"/>
      <c r="H239" s="1"/>
      <c r="I239" s="1"/>
      <c r="J239" s="1"/>
      <c r="K239" s="1"/>
      <c r="L239" s="1"/>
      <c r="M239" s="1"/>
      <c r="N239" s="1"/>
      <c r="O239" s="1"/>
      <c r="P239" s="1"/>
      <c r="Q239" s="1"/>
      <c r="R239" s="1"/>
      <c r="S239" s="1"/>
      <c r="T239" s="1"/>
      <c r="U239" s="1"/>
      <c r="V239" s="1"/>
      <c r="W239" s="231">
        <f t="shared" si="3"/>
        <v>0</v>
      </c>
    </row>
    <row r="240" spans="1:23" x14ac:dyDescent="0.25">
      <c r="A240" s="1"/>
      <c r="B240" s="1"/>
      <c r="C240" s="1"/>
      <c r="D240" s="1"/>
      <c r="E240" s="1"/>
      <c r="F240" s="1"/>
      <c r="G240" s="1"/>
      <c r="H240" s="1"/>
      <c r="I240" s="1"/>
      <c r="J240" s="1"/>
      <c r="K240" s="1"/>
      <c r="L240" s="1"/>
      <c r="M240" s="1"/>
      <c r="N240" s="1"/>
      <c r="O240" s="1"/>
      <c r="P240" s="1"/>
      <c r="Q240" s="1"/>
      <c r="R240" s="1"/>
      <c r="S240" s="1"/>
      <c r="T240" s="1"/>
      <c r="U240" s="1"/>
      <c r="V240" s="1"/>
      <c r="W240" s="231">
        <f t="shared" si="3"/>
        <v>0</v>
      </c>
    </row>
    <row r="241" spans="1:23" x14ac:dyDescent="0.25">
      <c r="A241" s="1"/>
      <c r="B241" s="1"/>
      <c r="C241" s="1"/>
      <c r="D241" s="1"/>
      <c r="E241" s="1"/>
      <c r="F241" s="1"/>
      <c r="G241" s="1"/>
      <c r="H241" s="1"/>
      <c r="I241" s="1"/>
      <c r="J241" s="1"/>
      <c r="K241" s="1"/>
      <c r="L241" s="1"/>
      <c r="M241" s="1"/>
      <c r="N241" s="1"/>
      <c r="O241" s="1"/>
      <c r="P241" s="1"/>
      <c r="Q241" s="1"/>
      <c r="R241" s="1"/>
      <c r="S241" s="1"/>
      <c r="T241" s="1"/>
      <c r="U241" s="1"/>
      <c r="V241" s="1"/>
      <c r="W241" s="231">
        <f t="shared" si="3"/>
        <v>0</v>
      </c>
    </row>
    <row r="242" spans="1:23" x14ac:dyDescent="0.25">
      <c r="A242" s="1"/>
      <c r="B242" s="1"/>
      <c r="C242" s="1"/>
      <c r="D242" s="1"/>
      <c r="E242" s="1"/>
      <c r="F242" s="1"/>
      <c r="G242" s="1"/>
      <c r="H242" s="1"/>
      <c r="I242" s="1"/>
      <c r="J242" s="1"/>
      <c r="K242" s="1"/>
      <c r="L242" s="1"/>
      <c r="M242" s="1"/>
      <c r="N242" s="1"/>
      <c r="O242" s="1"/>
      <c r="P242" s="1"/>
      <c r="Q242" s="1"/>
      <c r="R242" s="1"/>
      <c r="S242" s="1"/>
      <c r="T242" s="1"/>
      <c r="U242" s="1"/>
      <c r="V242" s="1"/>
      <c r="W242" s="231">
        <f t="shared" si="3"/>
        <v>0</v>
      </c>
    </row>
    <row r="243" spans="1:23" x14ac:dyDescent="0.25">
      <c r="A243" s="1"/>
      <c r="B243" s="1"/>
      <c r="C243" s="1"/>
      <c r="D243" s="1"/>
      <c r="E243" s="1"/>
      <c r="F243" s="1"/>
      <c r="G243" s="1"/>
      <c r="H243" s="1"/>
      <c r="I243" s="1"/>
      <c r="J243" s="1"/>
      <c r="K243" s="1"/>
      <c r="L243" s="1"/>
      <c r="M243" s="1"/>
      <c r="N243" s="1"/>
      <c r="O243" s="1"/>
      <c r="P243" s="1"/>
      <c r="Q243" s="1"/>
      <c r="R243" s="1"/>
      <c r="S243" s="1"/>
      <c r="T243" s="1"/>
      <c r="U243" s="1"/>
      <c r="V243" s="1"/>
      <c r="W243" s="231">
        <f t="shared" si="3"/>
        <v>0</v>
      </c>
    </row>
    <row r="244" spans="1:23" x14ac:dyDescent="0.25">
      <c r="A244" s="1"/>
      <c r="B244" s="1"/>
      <c r="C244" s="1"/>
      <c r="D244" s="1"/>
      <c r="E244" s="1"/>
      <c r="F244" s="1"/>
      <c r="G244" s="1"/>
      <c r="H244" s="1"/>
      <c r="I244" s="1"/>
      <c r="J244" s="1"/>
      <c r="K244" s="1"/>
      <c r="L244" s="1"/>
      <c r="M244" s="1"/>
      <c r="N244" s="1"/>
      <c r="O244" s="1"/>
      <c r="P244" s="1"/>
      <c r="Q244" s="1"/>
      <c r="R244" s="1"/>
      <c r="S244" s="1"/>
      <c r="T244" s="1"/>
      <c r="U244" s="1"/>
      <c r="V244" s="1"/>
      <c r="W244" s="231">
        <f t="shared" si="3"/>
        <v>0</v>
      </c>
    </row>
    <row r="245" spans="1:23" x14ac:dyDescent="0.25">
      <c r="A245" s="1"/>
      <c r="B245" s="1"/>
      <c r="C245" s="1"/>
      <c r="D245" s="1"/>
      <c r="E245" s="1"/>
      <c r="F245" s="1"/>
      <c r="G245" s="1"/>
      <c r="H245" s="1"/>
      <c r="I245" s="1"/>
      <c r="J245" s="1"/>
      <c r="K245" s="1"/>
      <c r="L245" s="1"/>
      <c r="M245" s="1"/>
      <c r="N245" s="1"/>
      <c r="O245" s="1"/>
      <c r="P245" s="1"/>
      <c r="Q245" s="1"/>
      <c r="R245" s="1"/>
      <c r="S245" s="1"/>
      <c r="T245" s="1"/>
      <c r="U245" s="1"/>
      <c r="V245" s="1"/>
      <c r="W245" s="231">
        <f t="shared" si="3"/>
        <v>0</v>
      </c>
    </row>
    <row r="246" spans="1:23" x14ac:dyDescent="0.25">
      <c r="A246" s="1"/>
      <c r="B246" s="1"/>
      <c r="C246" s="1"/>
      <c r="D246" s="1"/>
      <c r="E246" s="1"/>
      <c r="F246" s="1"/>
      <c r="G246" s="1"/>
      <c r="H246" s="1"/>
      <c r="I246" s="1"/>
      <c r="J246" s="1"/>
      <c r="K246" s="1"/>
      <c r="L246" s="1"/>
      <c r="M246" s="1"/>
      <c r="N246" s="1"/>
      <c r="O246" s="1"/>
      <c r="P246" s="1"/>
      <c r="Q246" s="1"/>
      <c r="R246" s="1"/>
      <c r="S246" s="1"/>
      <c r="T246" s="1"/>
      <c r="U246" s="1"/>
      <c r="V246" s="1"/>
      <c r="W246" s="231">
        <f t="shared" si="3"/>
        <v>0</v>
      </c>
    </row>
    <row r="247" spans="1:23" x14ac:dyDescent="0.25">
      <c r="A247" s="1"/>
      <c r="B247" s="1"/>
      <c r="C247" s="1"/>
      <c r="D247" s="1"/>
      <c r="E247" s="1"/>
      <c r="F247" s="1"/>
      <c r="G247" s="1"/>
      <c r="H247" s="1"/>
      <c r="I247" s="1"/>
      <c r="J247" s="1"/>
      <c r="K247" s="1"/>
      <c r="L247" s="1"/>
      <c r="M247" s="1"/>
      <c r="N247" s="1"/>
      <c r="O247" s="1"/>
      <c r="P247" s="1"/>
      <c r="Q247" s="1"/>
      <c r="R247" s="1"/>
      <c r="S247" s="1"/>
      <c r="T247" s="1"/>
      <c r="U247" s="1"/>
      <c r="V247" s="1"/>
      <c r="W247" s="231">
        <f t="shared" si="3"/>
        <v>0</v>
      </c>
    </row>
    <row r="248" spans="1:23" x14ac:dyDescent="0.25">
      <c r="A248" s="1"/>
      <c r="B248" s="1"/>
      <c r="C248" s="1"/>
      <c r="D248" s="1"/>
      <c r="E248" s="1"/>
      <c r="F248" s="1"/>
      <c r="G248" s="1"/>
      <c r="H248" s="1"/>
      <c r="I248" s="1"/>
      <c r="J248" s="1"/>
      <c r="K248" s="1"/>
      <c r="L248" s="1"/>
      <c r="M248" s="1"/>
      <c r="N248" s="1"/>
      <c r="O248" s="1"/>
      <c r="P248" s="1"/>
      <c r="Q248" s="1"/>
      <c r="R248" s="1"/>
      <c r="S248" s="1"/>
      <c r="T248" s="1"/>
      <c r="U248" s="1"/>
      <c r="V248" s="1"/>
      <c r="W248" s="231">
        <f t="shared" si="3"/>
        <v>0</v>
      </c>
    </row>
    <row r="249" spans="1:23" x14ac:dyDescent="0.25">
      <c r="A249" s="1"/>
      <c r="B249" s="1"/>
      <c r="C249" s="1"/>
      <c r="D249" s="1"/>
      <c r="E249" s="1"/>
      <c r="F249" s="1"/>
      <c r="G249" s="1"/>
      <c r="H249" s="1"/>
      <c r="I249" s="1"/>
      <c r="J249" s="1"/>
      <c r="K249" s="1"/>
      <c r="L249" s="1"/>
      <c r="M249" s="1"/>
      <c r="N249" s="1"/>
      <c r="O249" s="1"/>
      <c r="P249" s="1"/>
      <c r="Q249" s="1"/>
      <c r="R249" s="1"/>
      <c r="S249" s="1"/>
      <c r="T249" s="1"/>
      <c r="U249" s="1"/>
      <c r="V249" s="1"/>
      <c r="W249" s="231">
        <f t="shared" si="3"/>
        <v>0</v>
      </c>
    </row>
    <row r="250" spans="1:23" x14ac:dyDescent="0.25">
      <c r="A250" s="1"/>
      <c r="B250" s="1"/>
      <c r="C250" s="1"/>
      <c r="D250" s="1"/>
      <c r="E250" s="1"/>
      <c r="F250" s="1"/>
      <c r="G250" s="1"/>
      <c r="H250" s="1"/>
      <c r="I250" s="1"/>
      <c r="J250" s="1"/>
      <c r="K250" s="1"/>
      <c r="L250" s="1"/>
      <c r="M250" s="1"/>
      <c r="N250" s="1"/>
      <c r="O250" s="1"/>
      <c r="P250" s="1"/>
      <c r="Q250" s="1"/>
      <c r="R250" s="1"/>
      <c r="S250" s="1"/>
      <c r="T250" s="1"/>
      <c r="U250" s="1"/>
      <c r="V250" s="1"/>
      <c r="W250" s="231">
        <f t="shared" si="3"/>
        <v>0</v>
      </c>
    </row>
    <row r="251" spans="1:23" x14ac:dyDescent="0.25">
      <c r="A251" s="1"/>
      <c r="B251" s="1"/>
      <c r="C251" s="1"/>
      <c r="D251" s="1"/>
      <c r="E251" s="1"/>
      <c r="F251" s="1"/>
      <c r="G251" s="1"/>
      <c r="H251" s="1"/>
      <c r="I251" s="1"/>
      <c r="J251" s="1"/>
      <c r="K251" s="1"/>
      <c r="L251" s="1"/>
      <c r="M251" s="1"/>
      <c r="N251" s="1"/>
      <c r="O251" s="1"/>
      <c r="P251" s="1"/>
      <c r="Q251" s="1"/>
      <c r="R251" s="1"/>
      <c r="S251" s="1"/>
      <c r="T251" s="1"/>
      <c r="U251" s="1"/>
      <c r="V251" s="1"/>
      <c r="W251" s="231">
        <f t="shared" si="3"/>
        <v>0</v>
      </c>
    </row>
    <row r="252" spans="1:23" x14ac:dyDescent="0.25">
      <c r="A252" s="1"/>
      <c r="B252" s="1"/>
      <c r="C252" s="1"/>
      <c r="D252" s="1"/>
      <c r="E252" s="1"/>
      <c r="F252" s="1"/>
      <c r="G252" s="1"/>
      <c r="H252" s="1"/>
      <c r="I252" s="1"/>
      <c r="J252" s="1"/>
      <c r="K252" s="1"/>
      <c r="L252" s="1"/>
      <c r="M252" s="1"/>
      <c r="N252" s="1"/>
      <c r="O252" s="1"/>
      <c r="P252" s="1"/>
      <c r="Q252" s="1"/>
      <c r="R252" s="1"/>
      <c r="S252" s="1"/>
      <c r="T252" s="1"/>
      <c r="U252" s="1"/>
      <c r="V252" s="1"/>
      <c r="W252" s="231">
        <f t="shared" si="3"/>
        <v>0</v>
      </c>
    </row>
    <row r="253" spans="1:23" x14ac:dyDescent="0.25">
      <c r="A253" s="1"/>
      <c r="B253" s="1"/>
      <c r="C253" s="1"/>
      <c r="D253" s="1"/>
      <c r="E253" s="1"/>
      <c r="F253" s="1"/>
      <c r="G253" s="1"/>
      <c r="H253" s="1"/>
      <c r="I253" s="1"/>
      <c r="J253" s="1"/>
      <c r="K253" s="1"/>
      <c r="L253" s="1"/>
      <c r="M253" s="1"/>
      <c r="N253" s="1"/>
      <c r="O253" s="1"/>
      <c r="P253" s="1"/>
      <c r="Q253" s="1"/>
      <c r="R253" s="1"/>
      <c r="S253" s="1"/>
      <c r="T253" s="1"/>
      <c r="U253" s="1"/>
      <c r="V253" s="1"/>
      <c r="W253" s="231">
        <f t="shared" si="3"/>
        <v>0</v>
      </c>
    </row>
    <row r="254" spans="1:23" x14ac:dyDescent="0.25">
      <c r="A254" s="1"/>
      <c r="B254" s="1"/>
      <c r="C254" s="1"/>
      <c r="D254" s="1"/>
      <c r="E254" s="1"/>
      <c r="F254" s="1"/>
      <c r="G254" s="1"/>
      <c r="H254" s="1"/>
      <c r="I254" s="1"/>
      <c r="J254" s="1"/>
      <c r="K254" s="1"/>
      <c r="L254" s="1"/>
      <c r="M254" s="1"/>
      <c r="N254" s="1"/>
      <c r="O254" s="1"/>
      <c r="P254" s="1"/>
      <c r="Q254" s="1"/>
      <c r="R254" s="1"/>
      <c r="S254" s="1"/>
      <c r="T254" s="1"/>
      <c r="U254" s="1"/>
      <c r="V254" s="1"/>
      <c r="W254" s="231">
        <f t="shared" si="3"/>
        <v>0</v>
      </c>
    </row>
    <row r="255" spans="1:23" x14ac:dyDescent="0.25">
      <c r="A255" s="1"/>
      <c r="B255" s="1"/>
      <c r="C255" s="1"/>
      <c r="D255" s="1"/>
      <c r="E255" s="1"/>
      <c r="F255" s="1"/>
      <c r="G255" s="1"/>
      <c r="H255" s="1"/>
      <c r="I255" s="1"/>
      <c r="J255" s="1"/>
      <c r="K255" s="1"/>
      <c r="L255" s="1"/>
      <c r="M255" s="1"/>
      <c r="N255" s="1"/>
      <c r="O255" s="1"/>
      <c r="P255" s="1"/>
      <c r="Q255" s="1"/>
      <c r="R255" s="1"/>
      <c r="S255" s="1"/>
      <c r="T255" s="1"/>
      <c r="U255" s="1"/>
      <c r="V255" s="1"/>
      <c r="W255" s="231">
        <f t="shared" si="3"/>
        <v>0</v>
      </c>
    </row>
    <row r="256" spans="1:23" x14ac:dyDescent="0.25">
      <c r="A256" s="1"/>
      <c r="B256" s="1"/>
      <c r="C256" s="1"/>
      <c r="D256" s="1"/>
      <c r="E256" s="1"/>
      <c r="F256" s="1"/>
      <c r="G256" s="1"/>
      <c r="H256" s="1"/>
      <c r="I256" s="1"/>
      <c r="J256" s="1"/>
      <c r="K256" s="1"/>
      <c r="L256" s="1"/>
      <c r="M256" s="1"/>
      <c r="N256" s="1"/>
      <c r="O256" s="1"/>
      <c r="P256" s="1"/>
      <c r="Q256" s="1"/>
      <c r="R256" s="1"/>
      <c r="S256" s="1"/>
      <c r="T256" s="1"/>
      <c r="U256" s="1"/>
      <c r="V256" s="1"/>
      <c r="W256" s="231">
        <f t="shared" si="3"/>
        <v>0</v>
      </c>
    </row>
    <row r="257" spans="1:23" x14ac:dyDescent="0.25">
      <c r="A257" s="1"/>
      <c r="B257" s="1"/>
      <c r="C257" s="1"/>
      <c r="D257" s="1"/>
      <c r="E257" s="1"/>
      <c r="F257" s="1"/>
      <c r="G257" s="1"/>
      <c r="H257" s="1"/>
      <c r="I257" s="1"/>
      <c r="J257" s="1"/>
      <c r="K257" s="1"/>
      <c r="L257" s="1"/>
      <c r="M257" s="1"/>
      <c r="N257" s="1"/>
      <c r="O257" s="1"/>
      <c r="P257" s="1"/>
      <c r="Q257" s="1"/>
      <c r="R257" s="1"/>
      <c r="S257" s="1"/>
      <c r="T257" s="1"/>
      <c r="U257" s="1"/>
      <c r="V257" s="1"/>
      <c r="W257" s="231">
        <f t="shared" si="3"/>
        <v>0</v>
      </c>
    </row>
    <row r="258" spans="1:23" x14ac:dyDescent="0.25">
      <c r="A258" s="1"/>
      <c r="B258" s="1"/>
      <c r="C258" s="1"/>
      <c r="D258" s="1"/>
      <c r="E258" s="1"/>
      <c r="F258" s="1"/>
      <c r="G258" s="1"/>
      <c r="H258" s="1"/>
      <c r="I258" s="1"/>
      <c r="J258" s="1"/>
      <c r="K258" s="1"/>
      <c r="L258" s="1"/>
      <c r="M258" s="1"/>
      <c r="N258" s="1"/>
      <c r="O258" s="1"/>
      <c r="P258" s="1"/>
      <c r="Q258" s="1"/>
      <c r="R258" s="1"/>
      <c r="S258" s="1"/>
      <c r="T258" s="1"/>
      <c r="U258" s="1"/>
      <c r="V258" s="1"/>
      <c r="W258" s="231">
        <f t="shared" si="3"/>
        <v>0</v>
      </c>
    </row>
    <row r="259" spans="1:23" x14ac:dyDescent="0.25">
      <c r="A259" s="1"/>
      <c r="B259" s="1"/>
      <c r="C259" s="1"/>
      <c r="D259" s="1"/>
      <c r="E259" s="1"/>
      <c r="F259" s="1"/>
      <c r="G259" s="1"/>
      <c r="H259" s="1"/>
      <c r="I259" s="1"/>
      <c r="J259" s="1"/>
      <c r="K259" s="1"/>
      <c r="L259" s="1"/>
      <c r="M259" s="1"/>
      <c r="N259" s="1"/>
      <c r="O259" s="1"/>
      <c r="P259" s="1"/>
      <c r="Q259" s="1"/>
      <c r="R259" s="1"/>
      <c r="S259" s="1"/>
      <c r="T259" s="1"/>
      <c r="U259" s="1"/>
      <c r="V259" s="1"/>
      <c r="W259" s="231">
        <f t="shared" si="3"/>
        <v>0</v>
      </c>
    </row>
    <row r="260" spans="1:23" x14ac:dyDescent="0.25">
      <c r="A260" s="1"/>
      <c r="B260" s="1"/>
      <c r="C260" s="1"/>
      <c r="D260" s="1"/>
      <c r="E260" s="1"/>
      <c r="F260" s="1"/>
      <c r="G260" s="1"/>
      <c r="H260" s="1"/>
      <c r="I260" s="1"/>
      <c r="J260" s="1"/>
      <c r="K260" s="1"/>
      <c r="L260" s="1"/>
      <c r="M260" s="1"/>
      <c r="N260" s="1"/>
      <c r="O260" s="1"/>
      <c r="P260" s="1"/>
      <c r="Q260" s="1"/>
      <c r="R260" s="1"/>
      <c r="S260" s="1"/>
      <c r="T260" s="1"/>
      <c r="U260" s="1"/>
      <c r="V260" s="1"/>
      <c r="W260" s="231">
        <f t="shared" si="3"/>
        <v>0</v>
      </c>
    </row>
    <row r="261" spans="1:23" x14ac:dyDescent="0.25">
      <c r="A261" s="1"/>
      <c r="B261" s="1"/>
      <c r="C261" s="1"/>
      <c r="D261" s="1"/>
      <c r="E261" s="1"/>
      <c r="F261" s="1"/>
      <c r="G261" s="1"/>
      <c r="H261" s="1"/>
      <c r="I261" s="1"/>
      <c r="J261" s="1"/>
      <c r="K261" s="1"/>
      <c r="L261" s="1"/>
      <c r="M261" s="1"/>
      <c r="N261" s="1"/>
      <c r="O261" s="1"/>
      <c r="P261" s="1"/>
      <c r="Q261" s="1"/>
      <c r="R261" s="1"/>
      <c r="S261" s="1"/>
      <c r="T261" s="1"/>
      <c r="U261" s="1"/>
      <c r="V261" s="1"/>
      <c r="W261" s="231">
        <f t="shared" si="3"/>
        <v>0</v>
      </c>
    </row>
    <row r="262" spans="1:23" x14ac:dyDescent="0.25">
      <c r="A262" s="1"/>
      <c r="B262" s="1"/>
      <c r="C262" s="1"/>
      <c r="D262" s="1"/>
      <c r="E262" s="1"/>
      <c r="F262" s="1"/>
      <c r="G262" s="1"/>
      <c r="H262" s="1"/>
      <c r="I262" s="1"/>
      <c r="J262" s="1"/>
      <c r="K262" s="1"/>
      <c r="L262" s="1"/>
      <c r="M262" s="1"/>
      <c r="N262" s="1"/>
      <c r="O262" s="1"/>
      <c r="P262" s="1"/>
      <c r="Q262" s="1"/>
      <c r="R262" s="1"/>
      <c r="S262" s="1"/>
      <c r="T262" s="1"/>
      <c r="U262" s="1"/>
      <c r="V262" s="1"/>
      <c r="W262" s="231">
        <f t="shared" si="3"/>
        <v>0</v>
      </c>
    </row>
    <row r="263" spans="1:23" x14ac:dyDescent="0.25">
      <c r="A263" s="1"/>
      <c r="B263" s="1"/>
      <c r="C263" s="1"/>
      <c r="D263" s="1"/>
      <c r="E263" s="1"/>
      <c r="F263" s="1"/>
      <c r="G263" s="1"/>
      <c r="H263" s="1"/>
      <c r="I263" s="1"/>
      <c r="J263" s="1"/>
      <c r="K263" s="1"/>
      <c r="L263" s="1"/>
      <c r="M263" s="1"/>
      <c r="N263" s="1"/>
      <c r="O263" s="1"/>
      <c r="P263" s="1"/>
      <c r="Q263" s="1"/>
      <c r="R263" s="1"/>
      <c r="S263" s="1"/>
      <c r="T263" s="1"/>
      <c r="U263" s="1"/>
      <c r="V263" s="1"/>
      <c r="W263" s="231">
        <f t="shared" si="3"/>
        <v>0</v>
      </c>
    </row>
    <row r="264" spans="1:23" x14ac:dyDescent="0.25">
      <c r="A264" s="1"/>
      <c r="B264" s="1"/>
      <c r="C264" s="1"/>
      <c r="D264" s="1"/>
      <c r="E264" s="1"/>
      <c r="F264" s="1"/>
      <c r="G264" s="1"/>
      <c r="H264" s="1"/>
      <c r="I264" s="1"/>
      <c r="J264" s="1"/>
      <c r="K264" s="1"/>
      <c r="L264" s="1"/>
      <c r="M264" s="1"/>
      <c r="N264" s="1"/>
      <c r="O264" s="1"/>
      <c r="P264" s="1"/>
      <c r="Q264" s="1"/>
      <c r="R264" s="1"/>
      <c r="S264" s="1"/>
      <c r="T264" s="1"/>
      <c r="U264" s="1"/>
      <c r="V264" s="1"/>
      <c r="W264" s="231">
        <f t="shared" si="3"/>
        <v>0</v>
      </c>
    </row>
    <row r="265" spans="1:23" x14ac:dyDescent="0.25">
      <c r="A265" s="1"/>
      <c r="B265" s="1"/>
      <c r="C265" s="1"/>
      <c r="D265" s="1"/>
      <c r="E265" s="1"/>
      <c r="F265" s="1"/>
      <c r="G265" s="1"/>
      <c r="H265" s="1"/>
      <c r="I265" s="1"/>
      <c r="J265" s="1"/>
      <c r="K265" s="1"/>
      <c r="L265" s="1"/>
      <c r="M265" s="1"/>
      <c r="N265" s="1"/>
      <c r="O265" s="1"/>
      <c r="P265" s="1"/>
      <c r="Q265" s="1"/>
      <c r="R265" s="1"/>
      <c r="S265" s="1"/>
      <c r="T265" s="1"/>
      <c r="U265" s="1"/>
      <c r="V265" s="1"/>
      <c r="W265" s="231">
        <f t="shared" si="3"/>
        <v>0</v>
      </c>
    </row>
    <row r="266" spans="1:23" x14ac:dyDescent="0.25">
      <c r="A266" s="1"/>
      <c r="B266" s="1"/>
      <c r="C266" s="1"/>
      <c r="D266" s="1"/>
      <c r="E266" s="1"/>
      <c r="F266" s="1"/>
      <c r="G266" s="1"/>
      <c r="H266" s="1"/>
      <c r="I266" s="1"/>
      <c r="J266" s="1"/>
      <c r="K266" s="1"/>
      <c r="L266" s="1"/>
      <c r="M266" s="1"/>
      <c r="N266" s="1"/>
      <c r="O266" s="1"/>
      <c r="P266" s="1"/>
      <c r="Q266" s="1"/>
      <c r="R266" s="1"/>
      <c r="S266" s="1"/>
      <c r="T266" s="1"/>
      <c r="U266" s="1"/>
      <c r="V266" s="1"/>
      <c r="W266" s="231">
        <f t="shared" si="3"/>
        <v>0</v>
      </c>
    </row>
    <row r="267" spans="1:23" x14ac:dyDescent="0.25">
      <c r="A267" s="1"/>
      <c r="B267" s="1"/>
      <c r="C267" s="1"/>
      <c r="D267" s="1"/>
      <c r="E267" s="1"/>
      <c r="F267" s="1"/>
      <c r="G267" s="1"/>
      <c r="H267" s="1"/>
      <c r="I267" s="1"/>
      <c r="J267" s="1"/>
      <c r="K267" s="1"/>
      <c r="L267" s="1"/>
      <c r="M267" s="1"/>
      <c r="N267" s="1"/>
      <c r="O267" s="1"/>
      <c r="P267" s="1"/>
      <c r="Q267" s="1"/>
      <c r="R267" s="1"/>
      <c r="S267" s="1"/>
      <c r="T267" s="1"/>
      <c r="U267" s="1"/>
      <c r="V267" s="1"/>
      <c r="W267" s="231">
        <f t="shared" si="3"/>
        <v>0</v>
      </c>
    </row>
    <row r="268" spans="1:23" x14ac:dyDescent="0.25">
      <c r="A268" s="1"/>
      <c r="B268" s="1"/>
      <c r="C268" s="1"/>
      <c r="D268" s="1"/>
      <c r="E268" s="1"/>
      <c r="F268" s="1"/>
      <c r="G268" s="1"/>
      <c r="H268" s="1"/>
      <c r="I268" s="1"/>
      <c r="J268" s="1"/>
      <c r="K268" s="1"/>
      <c r="L268" s="1"/>
      <c r="M268" s="1"/>
      <c r="N268" s="1"/>
      <c r="O268" s="1"/>
      <c r="P268" s="1"/>
      <c r="Q268" s="1"/>
      <c r="R268" s="1"/>
      <c r="S268" s="1"/>
      <c r="T268" s="1"/>
      <c r="U268" s="1"/>
      <c r="V268" s="1"/>
      <c r="W268" s="231">
        <f t="shared" si="3"/>
        <v>0</v>
      </c>
    </row>
    <row r="269" spans="1:23" x14ac:dyDescent="0.25">
      <c r="A269" s="1"/>
      <c r="B269" s="1"/>
      <c r="C269" s="1"/>
      <c r="D269" s="1"/>
      <c r="E269" s="1"/>
      <c r="F269" s="1"/>
      <c r="G269" s="1"/>
      <c r="H269" s="1"/>
      <c r="I269" s="1"/>
      <c r="J269" s="1"/>
      <c r="K269" s="1"/>
      <c r="L269" s="1"/>
      <c r="M269" s="1"/>
      <c r="N269" s="1"/>
      <c r="O269" s="1"/>
      <c r="P269" s="1"/>
      <c r="Q269" s="1"/>
      <c r="R269" s="1"/>
      <c r="S269" s="1"/>
      <c r="T269" s="1"/>
      <c r="U269" s="1"/>
      <c r="V269" s="1"/>
      <c r="W269" s="231">
        <f t="shared" si="3"/>
        <v>0</v>
      </c>
    </row>
    <row r="270" spans="1:23" x14ac:dyDescent="0.25">
      <c r="A270" s="1"/>
      <c r="B270" s="1"/>
      <c r="C270" s="1"/>
      <c r="D270" s="1"/>
      <c r="E270" s="1"/>
      <c r="F270" s="1"/>
      <c r="G270" s="1"/>
      <c r="H270" s="1"/>
      <c r="I270" s="1"/>
      <c r="J270" s="1"/>
      <c r="K270" s="1"/>
      <c r="L270" s="1"/>
      <c r="M270" s="1"/>
      <c r="N270" s="1"/>
      <c r="O270" s="1"/>
      <c r="P270" s="1"/>
      <c r="Q270" s="1"/>
      <c r="R270" s="1"/>
      <c r="S270" s="1"/>
      <c r="T270" s="1"/>
      <c r="U270" s="1"/>
      <c r="V270" s="1"/>
      <c r="W270" s="231">
        <f t="shared" si="3"/>
        <v>0</v>
      </c>
    </row>
    <row r="271" spans="1:23" x14ac:dyDescent="0.25">
      <c r="A271" s="1"/>
      <c r="B271" s="1"/>
      <c r="C271" s="1"/>
      <c r="D271" s="1"/>
      <c r="E271" s="1"/>
      <c r="F271" s="1"/>
      <c r="G271" s="1"/>
      <c r="H271" s="1"/>
      <c r="I271" s="1"/>
      <c r="J271" s="1"/>
      <c r="K271" s="1"/>
      <c r="L271" s="1"/>
      <c r="M271" s="1"/>
      <c r="N271" s="1"/>
      <c r="O271" s="1"/>
      <c r="P271" s="1"/>
      <c r="Q271" s="1"/>
      <c r="R271" s="1"/>
      <c r="S271" s="1"/>
      <c r="T271" s="1"/>
      <c r="U271" s="1"/>
      <c r="V271" s="1"/>
      <c r="W271" s="231">
        <f t="shared" si="3"/>
        <v>0</v>
      </c>
    </row>
    <row r="272" spans="1:23" x14ac:dyDescent="0.25">
      <c r="A272" s="1"/>
      <c r="B272" s="1"/>
      <c r="C272" s="1"/>
      <c r="D272" s="1"/>
      <c r="E272" s="1"/>
      <c r="F272" s="1"/>
      <c r="G272" s="1"/>
      <c r="H272" s="1"/>
      <c r="I272" s="1"/>
      <c r="J272" s="1"/>
      <c r="K272" s="1"/>
      <c r="L272" s="1"/>
      <c r="M272" s="1"/>
      <c r="N272" s="1"/>
      <c r="O272" s="1"/>
      <c r="P272" s="1"/>
      <c r="Q272" s="1"/>
      <c r="R272" s="1"/>
      <c r="S272" s="1"/>
      <c r="T272" s="1"/>
      <c r="U272" s="1"/>
      <c r="V272" s="1"/>
      <c r="W272" s="231">
        <f t="shared" si="3"/>
        <v>0</v>
      </c>
    </row>
    <row r="273" spans="1:23" x14ac:dyDescent="0.25">
      <c r="A273" s="1"/>
      <c r="B273" s="1"/>
      <c r="C273" s="1"/>
      <c r="D273" s="1"/>
      <c r="E273" s="1"/>
      <c r="F273" s="1"/>
      <c r="G273" s="1"/>
      <c r="H273" s="1"/>
      <c r="I273" s="1"/>
      <c r="J273" s="1"/>
      <c r="K273" s="1"/>
      <c r="L273" s="1"/>
      <c r="M273" s="1"/>
      <c r="N273" s="1"/>
      <c r="O273" s="1"/>
      <c r="P273" s="1"/>
      <c r="Q273" s="1"/>
      <c r="R273" s="1"/>
      <c r="S273" s="1"/>
      <c r="T273" s="1"/>
      <c r="U273" s="1"/>
      <c r="V273" s="1"/>
      <c r="W273" s="231">
        <f t="shared" si="3"/>
        <v>0</v>
      </c>
    </row>
    <row r="274" spans="1:23" x14ac:dyDescent="0.25">
      <c r="A274" s="1"/>
      <c r="B274" s="1"/>
      <c r="C274" s="1"/>
      <c r="D274" s="1"/>
      <c r="E274" s="1"/>
      <c r="F274" s="1"/>
      <c r="G274" s="1"/>
      <c r="H274" s="1"/>
      <c r="I274" s="1"/>
      <c r="J274" s="1"/>
      <c r="K274" s="1"/>
      <c r="L274" s="1"/>
      <c r="M274" s="1"/>
      <c r="N274" s="1"/>
      <c r="O274" s="1"/>
      <c r="P274" s="1"/>
      <c r="Q274" s="1"/>
      <c r="R274" s="1"/>
      <c r="S274" s="1"/>
      <c r="T274" s="1"/>
      <c r="U274" s="1"/>
      <c r="V274" s="1"/>
      <c r="W274" s="231">
        <f t="shared" si="3"/>
        <v>0</v>
      </c>
    </row>
    <row r="275" spans="1:23" x14ac:dyDescent="0.25">
      <c r="A275" s="1"/>
      <c r="B275" s="1"/>
      <c r="C275" s="1"/>
      <c r="D275" s="1"/>
      <c r="E275" s="1"/>
      <c r="F275" s="1"/>
      <c r="G275" s="1"/>
      <c r="H275" s="1"/>
      <c r="I275" s="1"/>
      <c r="J275" s="1"/>
      <c r="K275" s="1"/>
      <c r="L275" s="1"/>
      <c r="M275" s="1"/>
      <c r="N275" s="1"/>
      <c r="O275" s="1"/>
      <c r="P275" s="1"/>
      <c r="Q275" s="1"/>
      <c r="R275" s="1"/>
      <c r="S275" s="1"/>
      <c r="T275" s="1"/>
      <c r="U275" s="1"/>
      <c r="V275" s="1"/>
      <c r="W275" s="231">
        <f t="shared" si="3"/>
        <v>0</v>
      </c>
    </row>
    <row r="276" spans="1:23" x14ac:dyDescent="0.25">
      <c r="A276" s="1"/>
      <c r="B276" s="1"/>
      <c r="C276" s="1"/>
      <c r="D276" s="1"/>
      <c r="E276" s="1"/>
      <c r="F276" s="1"/>
      <c r="G276" s="1"/>
      <c r="H276" s="1"/>
      <c r="I276" s="1"/>
      <c r="J276" s="1"/>
      <c r="K276" s="1"/>
      <c r="L276" s="1"/>
      <c r="M276" s="1"/>
      <c r="N276" s="1"/>
      <c r="O276" s="1"/>
      <c r="P276" s="1"/>
      <c r="Q276" s="1"/>
      <c r="R276" s="1"/>
      <c r="S276" s="1"/>
      <c r="T276" s="1"/>
      <c r="U276" s="1"/>
      <c r="V276" s="1"/>
      <c r="W276" s="231">
        <f t="shared" ref="W276:W339" si="4">SUM(K276:V276)</f>
        <v>0</v>
      </c>
    </row>
    <row r="277" spans="1:23" x14ac:dyDescent="0.25">
      <c r="A277" s="1"/>
      <c r="B277" s="1"/>
      <c r="C277" s="1"/>
      <c r="D277" s="1"/>
      <c r="E277" s="1"/>
      <c r="F277" s="1"/>
      <c r="G277" s="1"/>
      <c r="H277" s="1"/>
      <c r="I277" s="1"/>
      <c r="J277" s="1"/>
      <c r="K277" s="1"/>
      <c r="L277" s="1"/>
      <c r="M277" s="1"/>
      <c r="N277" s="1"/>
      <c r="O277" s="1"/>
      <c r="P277" s="1"/>
      <c r="Q277" s="1"/>
      <c r="R277" s="1"/>
      <c r="S277" s="1"/>
      <c r="T277" s="1"/>
      <c r="U277" s="1"/>
      <c r="V277" s="1"/>
      <c r="W277" s="231">
        <f t="shared" si="4"/>
        <v>0</v>
      </c>
    </row>
    <row r="278" spans="1:23" x14ac:dyDescent="0.25">
      <c r="A278" s="1"/>
      <c r="B278" s="1"/>
      <c r="C278" s="1"/>
      <c r="D278" s="1"/>
      <c r="E278" s="1"/>
      <c r="F278" s="1"/>
      <c r="G278" s="1"/>
      <c r="H278" s="1"/>
      <c r="I278" s="1"/>
      <c r="J278" s="1"/>
      <c r="K278" s="1"/>
      <c r="L278" s="1"/>
      <c r="M278" s="1"/>
      <c r="N278" s="1"/>
      <c r="O278" s="1"/>
      <c r="P278" s="1"/>
      <c r="Q278" s="1"/>
      <c r="R278" s="1"/>
      <c r="S278" s="1"/>
      <c r="T278" s="1"/>
      <c r="U278" s="1"/>
      <c r="V278" s="1"/>
      <c r="W278" s="231">
        <f t="shared" si="4"/>
        <v>0</v>
      </c>
    </row>
    <row r="279" spans="1:23" x14ac:dyDescent="0.25">
      <c r="A279" s="1"/>
      <c r="B279" s="1"/>
      <c r="C279" s="1"/>
      <c r="D279" s="1"/>
      <c r="E279" s="1"/>
      <c r="F279" s="1"/>
      <c r="G279" s="1"/>
      <c r="H279" s="1"/>
      <c r="I279" s="1"/>
      <c r="J279" s="1"/>
      <c r="K279" s="1"/>
      <c r="L279" s="1"/>
      <c r="M279" s="1"/>
      <c r="N279" s="1"/>
      <c r="O279" s="1"/>
      <c r="P279" s="1"/>
      <c r="Q279" s="1"/>
      <c r="R279" s="1"/>
      <c r="S279" s="1"/>
      <c r="T279" s="1"/>
      <c r="U279" s="1"/>
      <c r="V279" s="1"/>
      <c r="W279" s="231">
        <f t="shared" si="4"/>
        <v>0</v>
      </c>
    </row>
    <row r="280" spans="1:23" x14ac:dyDescent="0.25">
      <c r="A280" s="1"/>
      <c r="B280" s="1"/>
      <c r="C280" s="1"/>
      <c r="D280" s="1"/>
      <c r="E280" s="1"/>
      <c r="F280" s="1"/>
      <c r="G280" s="1"/>
      <c r="H280" s="1"/>
      <c r="I280" s="1"/>
      <c r="J280" s="1"/>
      <c r="K280" s="1"/>
      <c r="L280" s="1"/>
      <c r="M280" s="1"/>
      <c r="N280" s="1"/>
      <c r="O280" s="1"/>
      <c r="P280" s="1"/>
      <c r="Q280" s="1"/>
      <c r="R280" s="1"/>
      <c r="S280" s="1"/>
      <c r="T280" s="1"/>
      <c r="U280" s="1"/>
      <c r="V280" s="1"/>
      <c r="W280" s="231">
        <f t="shared" si="4"/>
        <v>0</v>
      </c>
    </row>
    <row r="281" spans="1:23" x14ac:dyDescent="0.25">
      <c r="A281" s="1"/>
      <c r="B281" s="1"/>
      <c r="C281" s="1"/>
      <c r="D281" s="1"/>
      <c r="E281" s="1"/>
      <c r="F281" s="1"/>
      <c r="G281" s="1"/>
      <c r="H281" s="1"/>
      <c r="I281" s="1"/>
      <c r="J281" s="1"/>
      <c r="K281" s="1"/>
      <c r="L281" s="1"/>
      <c r="M281" s="1"/>
      <c r="N281" s="1"/>
      <c r="O281" s="1"/>
      <c r="P281" s="1"/>
      <c r="Q281" s="1"/>
      <c r="R281" s="1"/>
      <c r="S281" s="1"/>
      <c r="T281" s="1"/>
      <c r="U281" s="1"/>
      <c r="V281" s="1"/>
      <c r="W281" s="231">
        <f t="shared" si="4"/>
        <v>0</v>
      </c>
    </row>
    <row r="282" spans="1:23" x14ac:dyDescent="0.25">
      <c r="A282" s="1"/>
      <c r="B282" s="1"/>
      <c r="C282" s="1"/>
      <c r="D282" s="1"/>
      <c r="E282" s="1"/>
      <c r="F282" s="1"/>
      <c r="G282" s="1"/>
      <c r="H282" s="1"/>
      <c r="I282" s="1"/>
      <c r="J282" s="1"/>
      <c r="K282" s="1"/>
      <c r="L282" s="1"/>
      <c r="M282" s="1"/>
      <c r="N282" s="1"/>
      <c r="O282" s="1"/>
      <c r="P282" s="1"/>
      <c r="Q282" s="1"/>
      <c r="R282" s="1"/>
      <c r="S282" s="1"/>
      <c r="T282" s="1"/>
      <c r="U282" s="1"/>
      <c r="V282" s="1"/>
      <c r="W282" s="231">
        <f t="shared" si="4"/>
        <v>0</v>
      </c>
    </row>
    <row r="283" spans="1:23" x14ac:dyDescent="0.25">
      <c r="A283" s="1"/>
      <c r="B283" s="1"/>
      <c r="C283" s="1"/>
      <c r="D283" s="1"/>
      <c r="E283" s="1"/>
      <c r="F283" s="1"/>
      <c r="G283" s="1"/>
      <c r="H283" s="1"/>
      <c r="I283" s="1"/>
      <c r="J283" s="1"/>
      <c r="K283" s="1"/>
      <c r="L283" s="1"/>
      <c r="M283" s="1"/>
      <c r="N283" s="1"/>
      <c r="O283" s="1"/>
      <c r="P283" s="1"/>
      <c r="Q283" s="1"/>
      <c r="R283" s="1"/>
      <c r="S283" s="1"/>
      <c r="T283" s="1"/>
      <c r="U283" s="1"/>
      <c r="V283" s="1"/>
      <c r="W283" s="231">
        <f t="shared" si="4"/>
        <v>0</v>
      </c>
    </row>
    <row r="284" spans="1:23" x14ac:dyDescent="0.25">
      <c r="A284" s="1"/>
      <c r="B284" s="1"/>
      <c r="C284" s="1"/>
      <c r="D284" s="1"/>
      <c r="E284" s="1"/>
      <c r="F284" s="1"/>
      <c r="G284" s="1"/>
      <c r="H284" s="1"/>
      <c r="I284" s="1"/>
      <c r="J284" s="1"/>
      <c r="K284" s="1"/>
      <c r="L284" s="1"/>
      <c r="M284" s="1"/>
      <c r="N284" s="1"/>
      <c r="O284" s="1"/>
      <c r="P284" s="1"/>
      <c r="Q284" s="1"/>
      <c r="R284" s="1"/>
      <c r="S284" s="1"/>
      <c r="T284" s="1"/>
      <c r="U284" s="1"/>
      <c r="V284" s="1"/>
      <c r="W284" s="231">
        <f t="shared" si="4"/>
        <v>0</v>
      </c>
    </row>
    <row r="285" spans="1:23" x14ac:dyDescent="0.25">
      <c r="A285" s="1"/>
      <c r="B285" s="1"/>
      <c r="C285" s="1"/>
      <c r="D285" s="1"/>
      <c r="E285" s="1"/>
      <c r="F285" s="1"/>
      <c r="G285" s="1"/>
      <c r="H285" s="1"/>
      <c r="I285" s="1"/>
      <c r="J285" s="1"/>
      <c r="K285" s="1"/>
      <c r="L285" s="1"/>
      <c r="M285" s="1"/>
      <c r="N285" s="1"/>
      <c r="O285" s="1"/>
      <c r="P285" s="1"/>
      <c r="Q285" s="1"/>
      <c r="R285" s="1"/>
      <c r="S285" s="1"/>
      <c r="T285" s="1"/>
      <c r="U285" s="1"/>
      <c r="V285" s="1"/>
      <c r="W285" s="231">
        <f t="shared" si="4"/>
        <v>0</v>
      </c>
    </row>
    <row r="286" spans="1:23" x14ac:dyDescent="0.25">
      <c r="A286" s="1"/>
      <c r="B286" s="1"/>
      <c r="C286" s="1"/>
      <c r="D286" s="1"/>
      <c r="E286" s="1"/>
      <c r="F286" s="1"/>
      <c r="G286" s="1"/>
      <c r="H286" s="1"/>
      <c r="I286" s="1"/>
      <c r="J286" s="1"/>
      <c r="K286" s="1"/>
      <c r="L286" s="1"/>
      <c r="M286" s="1"/>
      <c r="N286" s="1"/>
      <c r="O286" s="1"/>
      <c r="P286" s="1"/>
      <c r="Q286" s="1"/>
      <c r="R286" s="1"/>
      <c r="S286" s="1"/>
      <c r="T286" s="1"/>
      <c r="U286" s="1"/>
      <c r="V286" s="1"/>
      <c r="W286" s="231">
        <f t="shared" si="4"/>
        <v>0</v>
      </c>
    </row>
    <row r="287" spans="1:23" x14ac:dyDescent="0.25">
      <c r="A287" s="1"/>
      <c r="B287" s="1"/>
      <c r="C287" s="1"/>
      <c r="D287" s="1"/>
      <c r="E287" s="1"/>
      <c r="F287" s="1"/>
      <c r="G287" s="1"/>
      <c r="H287" s="1"/>
      <c r="I287" s="1"/>
      <c r="J287" s="1"/>
      <c r="K287" s="1"/>
      <c r="L287" s="1"/>
      <c r="M287" s="1"/>
      <c r="N287" s="1"/>
      <c r="O287" s="1"/>
      <c r="P287" s="1"/>
      <c r="Q287" s="1"/>
      <c r="R287" s="1"/>
      <c r="S287" s="1"/>
      <c r="T287" s="1"/>
      <c r="U287" s="1"/>
      <c r="V287" s="1"/>
      <c r="W287" s="231">
        <f t="shared" si="4"/>
        <v>0</v>
      </c>
    </row>
    <row r="288" spans="1:23" x14ac:dyDescent="0.25">
      <c r="A288" s="1"/>
      <c r="B288" s="1"/>
      <c r="C288" s="1"/>
      <c r="D288" s="1"/>
      <c r="E288" s="1"/>
      <c r="F288" s="1"/>
      <c r="G288" s="1"/>
      <c r="H288" s="1"/>
      <c r="I288" s="1"/>
      <c r="J288" s="1"/>
      <c r="K288" s="1"/>
      <c r="L288" s="1"/>
      <c r="M288" s="1"/>
      <c r="N288" s="1"/>
      <c r="O288" s="1"/>
      <c r="P288" s="1"/>
      <c r="Q288" s="1"/>
      <c r="R288" s="1"/>
      <c r="S288" s="1"/>
      <c r="T288" s="1"/>
      <c r="U288" s="1"/>
      <c r="V288" s="1"/>
      <c r="W288" s="231">
        <f t="shared" si="4"/>
        <v>0</v>
      </c>
    </row>
    <row r="289" spans="1:23" x14ac:dyDescent="0.25">
      <c r="A289" s="1"/>
      <c r="B289" s="1"/>
      <c r="C289" s="1"/>
      <c r="D289" s="1"/>
      <c r="E289" s="1"/>
      <c r="F289" s="1"/>
      <c r="G289" s="1"/>
      <c r="H289" s="1"/>
      <c r="I289" s="1"/>
      <c r="J289" s="1"/>
      <c r="K289" s="1"/>
      <c r="L289" s="1"/>
      <c r="M289" s="1"/>
      <c r="N289" s="1"/>
      <c r="O289" s="1"/>
      <c r="P289" s="1"/>
      <c r="Q289" s="1"/>
      <c r="R289" s="1"/>
      <c r="S289" s="1"/>
      <c r="T289" s="1"/>
      <c r="U289" s="1"/>
      <c r="V289" s="1"/>
      <c r="W289" s="231">
        <f t="shared" si="4"/>
        <v>0</v>
      </c>
    </row>
    <row r="290" spans="1:23" x14ac:dyDescent="0.25">
      <c r="A290" s="1"/>
      <c r="B290" s="1"/>
      <c r="C290" s="1"/>
      <c r="D290" s="1"/>
      <c r="E290" s="1"/>
      <c r="F290" s="1"/>
      <c r="G290" s="1"/>
      <c r="H290" s="1"/>
      <c r="I290" s="1"/>
      <c r="J290" s="1"/>
      <c r="K290" s="1"/>
      <c r="L290" s="1"/>
      <c r="M290" s="1"/>
      <c r="N290" s="1"/>
      <c r="O290" s="1"/>
      <c r="P290" s="1"/>
      <c r="Q290" s="1"/>
      <c r="R290" s="1"/>
      <c r="S290" s="1"/>
      <c r="T290" s="1"/>
      <c r="U290" s="1"/>
      <c r="V290" s="1"/>
      <c r="W290" s="231">
        <f t="shared" si="4"/>
        <v>0</v>
      </c>
    </row>
    <row r="291" spans="1:23" x14ac:dyDescent="0.25">
      <c r="A291" s="1"/>
      <c r="B291" s="1"/>
      <c r="C291" s="1"/>
      <c r="D291" s="1"/>
      <c r="E291" s="1"/>
      <c r="F291" s="1"/>
      <c r="G291" s="1"/>
      <c r="H291" s="1"/>
      <c r="I291" s="1"/>
      <c r="J291" s="1"/>
      <c r="K291" s="1"/>
      <c r="L291" s="1"/>
      <c r="M291" s="1"/>
      <c r="N291" s="1"/>
      <c r="O291" s="1"/>
      <c r="P291" s="1"/>
      <c r="Q291" s="1"/>
      <c r="R291" s="1"/>
      <c r="S291" s="1"/>
      <c r="T291" s="1"/>
      <c r="U291" s="1"/>
      <c r="V291" s="1"/>
      <c r="W291" s="231">
        <f t="shared" si="4"/>
        <v>0</v>
      </c>
    </row>
    <row r="292" spans="1:23" x14ac:dyDescent="0.25">
      <c r="A292" s="1"/>
      <c r="B292" s="1"/>
      <c r="C292" s="1"/>
      <c r="D292" s="1"/>
      <c r="E292" s="1"/>
      <c r="F292" s="1"/>
      <c r="G292" s="1"/>
      <c r="H292" s="1"/>
      <c r="I292" s="1"/>
      <c r="J292" s="1"/>
      <c r="K292" s="1"/>
      <c r="L292" s="1"/>
      <c r="M292" s="1"/>
      <c r="N292" s="1"/>
      <c r="O292" s="1"/>
      <c r="P292" s="1"/>
      <c r="Q292" s="1"/>
      <c r="R292" s="1"/>
      <c r="S292" s="1"/>
      <c r="T292" s="1"/>
      <c r="U292" s="1"/>
      <c r="V292" s="1"/>
      <c r="W292" s="231">
        <f t="shared" si="4"/>
        <v>0</v>
      </c>
    </row>
    <row r="293" spans="1:23" x14ac:dyDescent="0.25">
      <c r="A293" s="1"/>
      <c r="B293" s="1"/>
      <c r="C293" s="1"/>
      <c r="D293" s="1"/>
      <c r="E293" s="1"/>
      <c r="F293" s="1"/>
      <c r="G293" s="1"/>
      <c r="H293" s="1"/>
      <c r="I293" s="1"/>
      <c r="J293" s="1"/>
      <c r="K293" s="1"/>
      <c r="L293" s="1"/>
      <c r="M293" s="1"/>
      <c r="N293" s="1"/>
      <c r="O293" s="1"/>
      <c r="P293" s="1"/>
      <c r="Q293" s="1"/>
      <c r="R293" s="1"/>
      <c r="S293" s="1"/>
      <c r="T293" s="1"/>
      <c r="U293" s="1"/>
      <c r="V293" s="1"/>
      <c r="W293" s="231">
        <f t="shared" si="4"/>
        <v>0</v>
      </c>
    </row>
    <row r="294" spans="1:23" x14ac:dyDescent="0.25">
      <c r="A294" s="1"/>
      <c r="B294" s="1"/>
      <c r="C294" s="1"/>
      <c r="D294" s="1"/>
      <c r="E294" s="1"/>
      <c r="F294" s="1"/>
      <c r="G294" s="1"/>
      <c r="H294" s="1"/>
      <c r="I294" s="1"/>
      <c r="J294" s="1"/>
      <c r="K294" s="1"/>
      <c r="L294" s="1"/>
      <c r="M294" s="1"/>
      <c r="N294" s="1"/>
      <c r="O294" s="1"/>
      <c r="P294" s="1"/>
      <c r="Q294" s="1"/>
      <c r="R294" s="1"/>
      <c r="S294" s="1"/>
      <c r="T294" s="1"/>
      <c r="U294" s="1"/>
      <c r="V294" s="1"/>
      <c r="W294" s="231">
        <f t="shared" si="4"/>
        <v>0</v>
      </c>
    </row>
    <row r="295" spans="1:23" x14ac:dyDescent="0.25">
      <c r="A295" s="1"/>
      <c r="B295" s="1"/>
      <c r="C295" s="1"/>
      <c r="D295" s="1"/>
      <c r="E295" s="1"/>
      <c r="F295" s="1"/>
      <c r="G295" s="1"/>
      <c r="H295" s="1"/>
      <c r="I295" s="1"/>
      <c r="J295" s="1"/>
      <c r="K295" s="1"/>
      <c r="L295" s="1"/>
      <c r="M295" s="1"/>
      <c r="N295" s="1"/>
      <c r="O295" s="1"/>
      <c r="P295" s="1"/>
      <c r="Q295" s="1"/>
      <c r="R295" s="1"/>
      <c r="S295" s="1"/>
      <c r="T295" s="1"/>
      <c r="U295" s="1"/>
      <c r="V295" s="1"/>
      <c r="W295" s="231">
        <f t="shared" si="4"/>
        <v>0</v>
      </c>
    </row>
    <row r="296" spans="1:23" x14ac:dyDescent="0.25">
      <c r="A296" s="1"/>
      <c r="B296" s="1"/>
      <c r="C296" s="1"/>
      <c r="D296" s="1"/>
      <c r="E296" s="1"/>
      <c r="F296" s="1"/>
      <c r="G296" s="1"/>
      <c r="H296" s="1"/>
      <c r="I296" s="1"/>
      <c r="J296" s="1"/>
      <c r="K296" s="1"/>
      <c r="L296" s="1"/>
      <c r="M296" s="1"/>
      <c r="N296" s="1"/>
      <c r="O296" s="1"/>
      <c r="P296" s="1"/>
      <c r="Q296" s="1"/>
      <c r="R296" s="1"/>
      <c r="S296" s="1"/>
      <c r="T296" s="1"/>
      <c r="U296" s="1"/>
      <c r="V296" s="1"/>
      <c r="W296" s="231">
        <f t="shared" si="4"/>
        <v>0</v>
      </c>
    </row>
    <row r="297" spans="1:23" x14ac:dyDescent="0.25">
      <c r="A297" s="1"/>
      <c r="B297" s="1"/>
      <c r="C297" s="1"/>
      <c r="D297" s="1"/>
      <c r="E297" s="1"/>
      <c r="F297" s="1"/>
      <c r="G297" s="1"/>
      <c r="H297" s="1"/>
      <c r="I297" s="1"/>
      <c r="J297" s="1"/>
      <c r="K297" s="1"/>
      <c r="L297" s="1"/>
      <c r="M297" s="1"/>
      <c r="N297" s="1"/>
      <c r="O297" s="1"/>
      <c r="P297" s="1"/>
      <c r="Q297" s="1"/>
      <c r="R297" s="1"/>
      <c r="S297" s="1"/>
      <c r="T297" s="1"/>
      <c r="U297" s="1"/>
      <c r="V297" s="1"/>
      <c r="W297" s="231">
        <f t="shared" si="4"/>
        <v>0</v>
      </c>
    </row>
    <row r="298" spans="1:23" x14ac:dyDescent="0.25">
      <c r="A298" s="1"/>
      <c r="B298" s="1"/>
      <c r="C298" s="1"/>
      <c r="D298" s="1"/>
      <c r="E298" s="1"/>
      <c r="F298" s="1"/>
      <c r="G298" s="1"/>
      <c r="H298" s="1"/>
      <c r="I298" s="1"/>
      <c r="J298" s="1"/>
      <c r="K298" s="1"/>
      <c r="L298" s="1"/>
      <c r="M298" s="1"/>
      <c r="N298" s="1"/>
      <c r="O298" s="1"/>
      <c r="P298" s="1"/>
      <c r="Q298" s="1"/>
      <c r="R298" s="1"/>
      <c r="S298" s="1"/>
      <c r="T298" s="1"/>
      <c r="U298" s="1"/>
      <c r="V298" s="1"/>
      <c r="W298" s="231">
        <f t="shared" si="4"/>
        <v>0</v>
      </c>
    </row>
    <row r="299" spans="1:23" x14ac:dyDescent="0.25">
      <c r="A299" s="1"/>
      <c r="B299" s="1"/>
      <c r="C299" s="1"/>
      <c r="D299" s="1"/>
      <c r="E299" s="1"/>
      <c r="F299" s="1"/>
      <c r="G299" s="1"/>
      <c r="H299" s="1"/>
      <c r="I299" s="1"/>
      <c r="J299" s="1"/>
      <c r="K299" s="1"/>
      <c r="L299" s="1"/>
      <c r="M299" s="1"/>
      <c r="N299" s="1"/>
      <c r="O299" s="1"/>
      <c r="P299" s="1"/>
      <c r="Q299" s="1"/>
      <c r="R299" s="1"/>
      <c r="S299" s="1"/>
      <c r="T299" s="1"/>
      <c r="U299" s="1"/>
      <c r="V299" s="1"/>
      <c r="W299" s="231">
        <f t="shared" si="4"/>
        <v>0</v>
      </c>
    </row>
    <row r="300" spans="1:23" x14ac:dyDescent="0.25">
      <c r="A300" s="1"/>
      <c r="B300" s="1"/>
      <c r="C300" s="1"/>
      <c r="D300" s="1"/>
      <c r="E300" s="1"/>
      <c r="F300" s="1"/>
      <c r="G300" s="1"/>
      <c r="H300" s="1"/>
      <c r="I300" s="1"/>
      <c r="J300" s="1"/>
      <c r="K300" s="1"/>
      <c r="L300" s="1"/>
      <c r="M300" s="1"/>
      <c r="N300" s="1"/>
      <c r="O300" s="1"/>
      <c r="P300" s="1"/>
      <c r="Q300" s="1"/>
      <c r="R300" s="1"/>
      <c r="S300" s="1"/>
      <c r="T300" s="1"/>
      <c r="U300" s="1"/>
      <c r="V300" s="1"/>
      <c r="W300" s="231">
        <f t="shared" si="4"/>
        <v>0</v>
      </c>
    </row>
    <row r="301" spans="1:23" x14ac:dyDescent="0.25">
      <c r="A301" s="1"/>
      <c r="B301" s="1"/>
      <c r="C301" s="1"/>
      <c r="D301" s="1"/>
      <c r="E301" s="1"/>
      <c r="F301" s="1"/>
      <c r="G301" s="1"/>
      <c r="H301" s="1"/>
      <c r="I301" s="1"/>
      <c r="J301" s="1"/>
      <c r="K301" s="1"/>
      <c r="L301" s="1"/>
      <c r="M301" s="1"/>
      <c r="N301" s="1"/>
      <c r="O301" s="1"/>
      <c r="P301" s="1"/>
      <c r="Q301" s="1"/>
      <c r="R301" s="1"/>
      <c r="S301" s="1"/>
      <c r="T301" s="1"/>
      <c r="U301" s="1"/>
      <c r="V301" s="1"/>
      <c r="W301" s="231">
        <f t="shared" si="4"/>
        <v>0</v>
      </c>
    </row>
    <row r="302" spans="1:23" x14ac:dyDescent="0.25">
      <c r="A302" s="1"/>
      <c r="B302" s="1"/>
      <c r="C302" s="1"/>
      <c r="D302" s="1"/>
      <c r="E302" s="1"/>
      <c r="F302" s="1"/>
      <c r="G302" s="1"/>
      <c r="H302" s="1"/>
      <c r="I302" s="1"/>
      <c r="J302" s="1"/>
      <c r="K302" s="1"/>
      <c r="L302" s="1"/>
      <c r="M302" s="1"/>
      <c r="N302" s="1"/>
      <c r="O302" s="1"/>
      <c r="P302" s="1"/>
      <c r="Q302" s="1"/>
      <c r="R302" s="1"/>
      <c r="S302" s="1"/>
      <c r="T302" s="1"/>
      <c r="U302" s="1"/>
      <c r="V302" s="1"/>
      <c r="W302" s="231">
        <f t="shared" si="4"/>
        <v>0</v>
      </c>
    </row>
    <row r="303" spans="1:23" x14ac:dyDescent="0.25">
      <c r="A303" s="1"/>
      <c r="B303" s="1"/>
      <c r="C303" s="1"/>
      <c r="D303" s="1"/>
      <c r="E303" s="1"/>
      <c r="F303" s="1"/>
      <c r="G303" s="1"/>
      <c r="H303" s="1"/>
      <c r="I303" s="1"/>
      <c r="J303" s="1"/>
      <c r="K303" s="1"/>
      <c r="L303" s="1"/>
      <c r="M303" s="1"/>
      <c r="N303" s="1"/>
      <c r="O303" s="1"/>
      <c r="P303" s="1"/>
      <c r="Q303" s="1"/>
      <c r="R303" s="1"/>
      <c r="S303" s="1"/>
      <c r="T303" s="1"/>
      <c r="U303" s="1"/>
      <c r="V303" s="1"/>
      <c r="W303" s="231">
        <f t="shared" si="4"/>
        <v>0</v>
      </c>
    </row>
    <row r="304" spans="1:23" x14ac:dyDescent="0.25">
      <c r="A304" s="1"/>
      <c r="B304" s="1"/>
      <c r="C304" s="1"/>
      <c r="D304" s="1"/>
      <c r="E304" s="1"/>
      <c r="F304" s="1"/>
      <c r="G304" s="1"/>
      <c r="H304" s="1"/>
      <c r="I304" s="1"/>
      <c r="J304" s="1"/>
      <c r="K304" s="1"/>
      <c r="L304" s="1"/>
      <c r="M304" s="1"/>
      <c r="N304" s="1"/>
      <c r="O304" s="1"/>
      <c r="P304" s="1"/>
      <c r="Q304" s="1"/>
      <c r="R304" s="1"/>
      <c r="S304" s="1"/>
      <c r="T304" s="1"/>
      <c r="U304" s="1"/>
      <c r="V304" s="1"/>
      <c r="W304" s="231">
        <f t="shared" si="4"/>
        <v>0</v>
      </c>
    </row>
    <row r="305" spans="1:23" x14ac:dyDescent="0.25">
      <c r="A305" s="1"/>
      <c r="B305" s="1"/>
      <c r="C305" s="1"/>
      <c r="D305" s="1"/>
      <c r="E305" s="1"/>
      <c r="F305" s="1"/>
      <c r="G305" s="1"/>
      <c r="H305" s="1"/>
      <c r="I305" s="1"/>
      <c r="J305" s="1"/>
      <c r="K305" s="1"/>
      <c r="L305" s="1"/>
      <c r="M305" s="1"/>
      <c r="N305" s="1"/>
      <c r="O305" s="1"/>
      <c r="P305" s="1"/>
      <c r="Q305" s="1"/>
      <c r="R305" s="1"/>
      <c r="S305" s="1"/>
      <c r="T305" s="1"/>
      <c r="U305" s="1"/>
      <c r="V305" s="1"/>
      <c r="W305" s="231">
        <f t="shared" si="4"/>
        <v>0</v>
      </c>
    </row>
    <row r="306" spans="1:23" x14ac:dyDescent="0.25">
      <c r="A306" s="1"/>
      <c r="B306" s="1"/>
      <c r="C306" s="1"/>
      <c r="D306" s="1"/>
      <c r="E306" s="1"/>
      <c r="F306" s="1"/>
      <c r="G306" s="1"/>
      <c r="H306" s="1"/>
      <c r="I306" s="1"/>
      <c r="J306" s="1"/>
      <c r="K306" s="1"/>
      <c r="L306" s="1"/>
      <c r="M306" s="1"/>
      <c r="N306" s="1"/>
      <c r="O306" s="1"/>
      <c r="P306" s="1"/>
      <c r="Q306" s="1"/>
      <c r="R306" s="1"/>
      <c r="S306" s="1"/>
      <c r="T306" s="1"/>
      <c r="U306" s="1"/>
      <c r="V306" s="1"/>
      <c r="W306" s="231">
        <f t="shared" si="4"/>
        <v>0</v>
      </c>
    </row>
    <row r="307" spans="1:23" x14ac:dyDescent="0.25">
      <c r="A307" s="1"/>
      <c r="B307" s="1"/>
      <c r="C307" s="1"/>
      <c r="D307" s="1"/>
      <c r="E307" s="1"/>
      <c r="F307" s="1"/>
      <c r="G307" s="1"/>
      <c r="H307" s="1"/>
      <c r="I307" s="1"/>
      <c r="J307" s="1"/>
      <c r="K307" s="1"/>
      <c r="L307" s="1"/>
      <c r="M307" s="1"/>
      <c r="N307" s="1"/>
      <c r="O307" s="1"/>
      <c r="P307" s="1"/>
      <c r="Q307" s="1"/>
      <c r="R307" s="1"/>
      <c r="S307" s="1"/>
      <c r="T307" s="1"/>
      <c r="U307" s="1"/>
      <c r="V307" s="1"/>
      <c r="W307" s="231">
        <f t="shared" si="4"/>
        <v>0</v>
      </c>
    </row>
    <row r="308" spans="1:23" x14ac:dyDescent="0.25">
      <c r="A308" s="1"/>
      <c r="B308" s="1"/>
      <c r="C308" s="1"/>
      <c r="D308" s="1"/>
      <c r="E308" s="1"/>
      <c r="F308" s="1"/>
      <c r="G308" s="1"/>
      <c r="H308" s="1"/>
      <c r="I308" s="1"/>
      <c r="J308" s="1"/>
      <c r="K308" s="1"/>
      <c r="L308" s="1"/>
      <c r="M308" s="1"/>
      <c r="N308" s="1"/>
      <c r="O308" s="1"/>
      <c r="P308" s="1"/>
      <c r="Q308" s="1"/>
      <c r="R308" s="1"/>
      <c r="S308" s="1"/>
      <c r="T308" s="1"/>
      <c r="U308" s="1"/>
      <c r="V308" s="1"/>
      <c r="W308" s="231">
        <f t="shared" si="4"/>
        <v>0</v>
      </c>
    </row>
    <row r="309" spans="1:23" x14ac:dyDescent="0.25">
      <c r="A309" s="1"/>
      <c r="B309" s="1"/>
      <c r="C309" s="1"/>
      <c r="D309" s="1"/>
      <c r="E309" s="1"/>
      <c r="F309" s="1"/>
      <c r="G309" s="1"/>
      <c r="H309" s="1"/>
      <c r="I309" s="1"/>
      <c r="J309" s="1"/>
      <c r="K309" s="1"/>
      <c r="L309" s="1"/>
      <c r="M309" s="1"/>
      <c r="N309" s="1"/>
      <c r="O309" s="1"/>
      <c r="P309" s="1"/>
      <c r="Q309" s="1"/>
      <c r="R309" s="1"/>
      <c r="S309" s="1"/>
      <c r="T309" s="1"/>
      <c r="U309" s="1"/>
      <c r="V309" s="1"/>
      <c r="W309" s="231">
        <f t="shared" si="4"/>
        <v>0</v>
      </c>
    </row>
    <row r="310" spans="1:23" x14ac:dyDescent="0.25">
      <c r="A310" s="1"/>
      <c r="B310" s="1"/>
      <c r="C310" s="1"/>
      <c r="D310" s="1"/>
      <c r="E310" s="1"/>
      <c r="F310" s="1"/>
      <c r="G310" s="1"/>
      <c r="H310" s="1"/>
      <c r="I310" s="1"/>
      <c r="J310" s="1"/>
      <c r="K310" s="1"/>
      <c r="L310" s="1"/>
      <c r="M310" s="1"/>
      <c r="N310" s="1"/>
      <c r="O310" s="1"/>
      <c r="P310" s="1"/>
      <c r="Q310" s="1"/>
      <c r="R310" s="1"/>
      <c r="S310" s="1"/>
      <c r="T310" s="1"/>
      <c r="U310" s="1"/>
      <c r="V310" s="1"/>
      <c r="W310" s="231">
        <f t="shared" si="4"/>
        <v>0</v>
      </c>
    </row>
    <row r="311" spans="1:23" x14ac:dyDescent="0.25">
      <c r="A311" s="1"/>
      <c r="B311" s="1"/>
      <c r="C311" s="1"/>
      <c r="D311" s="1"/>
      <c r="E311" s="1"/>
      <c r="F311" s="1"/>
      <c r="G311" s="1"/>
      <c r="H311" s="1"/>
      <c r="I311" s="1"/>
      <c r="J311" s="1"/>
      <c r="K311" s="1"/>
      <c r="L311" s="1"/>
      <c r="M311" s="1"/>
      <c r="N311" s="1"/>
      <c r="O311" s="1"/>
      <c r="P311" s="1"/>
      <c r="Q311" s="1"/>
      <c r="R311" s="1"/>
      <c r="S311" s="1"/>
      <c r="T311" s="1"/>
      <c r="U311" s="1"/>
      <c r="V311" s="1"/>
      <c r="W311" s="231">
        <f t="shared" si="4"/>
        <v>0</v>
      </c>
    </row>
    <row r="312" spans="1:23" x14ac:dyDescent="0.25">
      <c r="A312" s="1"/>
      <c r="B312" s="1"/>
      <c r="C312" s="1"/>
      <c r="D312" s="1"/>
      <c r="E312" s="1"/>
      <c r="F312" s="1"/>
      <c r="G312" s="1"/>
      <c r="H312" s="1"/>
      <c r="I312" s="1"/>
      <c r="J312" s="1"/>
      <c r="K312" s="1"/>
      <c r="L312" s="1"/>
      <c r="M312" s="1"/>
      <c r="N312" s="1"/>
      <c r="O312" s="1"/>
      <c r="P312" s="1"/>
      <c r="Q312" s="1"/>
      <c r="R312" s="1"/>
      <c r="S312" s="1"/>
      <c r="T312" s="1"/>
      <c r="U312" s="1"/>
      <c r="V312" s="1"/>
      <c r="W312" s="231">
        <f t="shared" si="4"/>
        <v>0</v>
      </c>
    </row>
    <row r="313" spans="1:23" x14ac:dyDescent="0.25">
      <c r="A313" s="1"/>
      <c r="B313" s="1"/>
      <c r="C313" s="1"/>
      <c r="D313" s="1"/>
      <c r="E313" s="1"/>
      <c r="F313" s="1"/>
      <c r="G313" s="1"/>
      <c r="H313" s="1"/>
      <c r="I313" s="1"/>
      <c r="J313" s="1"/>
      <c r="K313" s="1"/>
      <c r="L313" s="1"/>
      <c r="M313" s="1"/>
      <c r="N313" s="1"/>
      <c r="O313" s="1"/>
      <c r="P313" s="1"/>
      <c r="Q313" s="1"/>
      <c r="R313" s="1"/>
      <c r="S313" s="1"/>
      <c r="T313" s="1"/>
      <c r="U313" s="1"/>
      <c r="V313" s="1"/>
      <c r="W313" s="231">
        <f t="shared" si="4"/>
        <v>0</v>
      </c>
    </row>
    <row r="314" spans="1:23" x14ac:dyDescent="0.25">
      <c r="A314" s="1"/>
      <c r="B314" s="1"/>
      <c r="C314" s="1"/>
      <c r="D314" s="1"/>
      <c r="E314" s="1"/>
      <c r="F314" s="1"/>
      <c r="G314" s="1"/>
      <c r="H314" s="1"/>
      <c r="I314" s="1"/>
      <c r="J314" s="1"/>
      <c r="K314" s="1"/>
      <c r="L314" s="1"/>
      <c r="M314" s="1"/>
      <c r="N314" s="1"/>
      <c r="O314" s="1"/>
      <c r="P314" s="1"/>
      <c r="Q314" s="1"/>
      <c r="R314" s="1"/>
      <c r="S314" s="1"/>
      <c r="T314" s="1"/>
      <c r="U314" s="1"/>
      <c r="V314" s="1"/>
      <c r="W314" s="231">
        <f t="shared" si="4"/>
        <v>0</v>
      </c>
    </row>
    <row r="315" spans="1:23" x14ac:dyDescent="0.25">
      <c r="A315" s="1"/>
      <c r="B315" s="1"/>
      <c r="C315" s="1"/>
      <c r="D315" s="1"/>
      <c r="E315" s="1"/>
      <c r="F315" s="1"/>
      <c r="G315" s="1"/>
      <c r="H315" s="1"/>
      <c r="I315" s="1"/>
      <c r="J315" s="1"/>
      <c r="K315" s="1"/>
      <c r="L315" s="1"/>
      <c r="M315" s="1"/>
      <c r="N315" s="1"/>
      <c r="O315" s="1"/>
      <c r="P315" s="1"/>
      <c r="Q315" s="1"/>
      <c r="R315" s="1"/>
      <c r="S315" s="1"/>
      <c r="T315" s="1"/>
      <c r="U315" s="1"/>
      <c r="V315" s="1"/>
      <c r="W315" s="231">
        <f t="shared" si="4"/>
        <v>0</v>
      </c>
    </row>
    <row r="316" spans="1:23" x14ac:dyDescent="0.25">
      <c r="A316" s="1"/>
      <c r="B316" s="1"/>
      <c r="C316" s="1"/>
      <c r="D316" s="1"/>
      <c r="E316" s="1"/>
      <c r="F316" s="1"/>
      <c r="G316" s="1"/>
      <c r="H316" s="1"/>
      <c r="I316" s="1"/>
      <c r="J316" s="1"/>
      <c r="K316" s="1"/>
      <c r="L316" s="1"/>
      <c r="M316" s="1"/>
      <c r="N316" s="1"/>
      <c r="O316" s="1"/>
      <c r="P316" s="1"/>
      <c r="Q316" s="1"/>
      <c r="R316" s="1"/>
      <c r="S316" s="1"/>
      <c r="T316" s="1"/>
      <c r="U316" s="1"/>
      <c r="V316" s="1"/>
      <c r="W316" s="231">
        <f t="shared" si="4"/>
        <v>0</v>
      </c>
    </row>
    <row r="317" spans="1:23" x14ac:dyDescent="0.25">
      <c r="A317" s="1"/>
      <c r="B317" s="1"/>
      <c r="C317" s="1"/>
      <c r="D317" s="1"/>
      <c r="E317" s="1"/>
      <c r="F317" s="1"/>
      <c r="G317" s="1"/>
      <c r="H317" s="1"/>
      <c r="I317" s="1"/>
      <c r="J317" s="1"/>
      <c r="K317" s="1"/>
      <c r="L317" s="1"/>
      <c r="M317" s="1"/>
      <c r="N317" s="1"/>
      <c r="O317" s="1"/>
      <c r="P317" s="1"/>
      <c r="Q317" s="1"/>
      <c r="R317" s="1"/>
      <c r="S317" s="1"/>
      <c r="T317" s="1"/>
      <c r="U317" s="1"/>
      <c r="V317" s="1"/>
      <c r="W317" s="231">
        <f t="shared" si="4"/>
        <v>0</v>
      </c>
    </row>
    <row r="318" spans="1:23" x14ac:dyDescent="0.25">
      <c r="A318" s="1"/>
      <c r="B318" s="1"/>
      <c r="C318" s="1"/>
      <c r="D318" s="1"/>
      <c r="E318" s="1"/>
      <c r="F318" s="1"/>
      <c r="G318" s="1"/>
      <c r="H318" s="1"/>
      <c r="I318" s="1"/>
      <c r="J318" s="1"/>
      <c r="K318" s="1"/>
      <c r="L318" s="1"/>
      <c r="M318" s="1"/>
      <c r="N318" s="1"/>
      <c r="O318" s="1"/>
      <c r="P318" s="1"/>
      <c r="Q318" s="1"/>
      <c r="R318" s="1"/>
      <c r="S318" s="1"/>
      <c r="T318" s="1"/>
      <c r="U318" s="1"/>
      <c r="V318" s="1"/>
      <c r="W318" s="231">
        <f t="shared" si="4"/>
        <v>0</v>
      </c>
    </row>
    <row r="319" spans="1:23" x14ac:dyDescent="0.25">
      <c r="A319" s="1"/>
      <c r="B319" s="1"/>
      <c r="C319" s="1"/>
      <c r="D319" s="1"/>
      <c r="E319" s="1"/>
      <c r="F319" s="1"/>
      <c r="G319" s="1"/>
      <c r="H319" s="1"/>
      <c r="I319" s="1"/>
      <c r="J319" s="1"/>
      <c r="K319" s="1"/>
      <c r="L319" s="1"/>
      <c r="M319" s="1"/>
      <c r="N319" s="1"/>
      <c r="O319" s="1"/>
      <c r="P319" s="1"/>
      <c r="Q319" s="1"/>
      <c r="R319" s="1"/>
      <c r="S319" s="1"/>
      <c r="T319" s="1"/>
      <c r="U319" s="1"/>
      <c r="V319" s="1"/>
      <c r="W319" s="231">
        <f t="shared" si="4"/>
        <v>0</v>
      </c>
    </row>
    <row r="320" spans="1:23" x14ac:dyDescent="0.25">
      <c r="A320" s="1"/>
      <c r="B320" s="1"/>
      <c r="C320" s="1"/>
      <c r="D320" s="1"/>
      <c r="E320" s="1"/>
      <c r="F320" s="1"/>
      <c r="G320" s="1"/>
      <c r="H320" s="1"/>
      <c r="I320" s="1"/>
      <c r="J320" s="1"/>
      <c r="K320" s="1"/>
      <c r="L320" s="1"/>
      <c r="M320" s="1"/>
      <c r="N320" s="1"/>
      <c r="O320" s="1"/>
      <c r="P320" s="1"/>
      <c r="Q320" s="1"/>
      <c r="R320" s="1"/>
      <c r="S320" s="1"/>
      <c r="T320" s="1"/>
      <c r="U320" s="1"/>
      <c r="V320" s="1"/>
      <c r="W320" s="231">
        <f t="shared" si="4"/>
        <v>0</v>
      </c>
    </row>
    <row r="321" spans="1:23" x14ac:dyDescent="0.25">
      <c r="A321" s="1"/>
      <c r="B321" s="1"/>
      <c r="C321" s="1"/>
      <c r="D321" s="1"/>
      <c r="E321" s="1"/>
      <c r="F321" s="1"/>
      <c r="G321" s="1"/>
      <c r="H321" s="1"/>
      <c r="I321" s="1"/>
      <c r="J321" s="1"/>
      <c r="K321" s="1"/>
      <c r="L321" s="1"/>
      <c r="M321" s="1"/>
      <c r="N321" s="1"/>
      <c r="O321" s="1"/>
      <c r="P321" s="1"/>
      <c r="Q321" s="1"/>
      <c r="R321" s="1"/>
      <c r="S321" s="1"/>
      <c r="T321" s="1"/>
      <c r="U321" s="1"/>
      <c r="V321" s="1"/>
      <c r="W321" s="231">
        <f t="shared" si="4"/>
        <v>0</v>
      </c>
    </row>
    <row r="322" spans="1:23" x14ac:dyDescent="0.25">
      <c r="A322" s="1"/>
      <c r="B322" s="1"/>
      <c r="C322" s="1"/>
      <c r="D322" s="1"/>
      <c r="E322" s="1"/>
      <c r="F322" s="1"/>
      <c r="G322" s="1"/>
      <c r="H322" s="1"/>
      <c r="I322" s="1"/>
      <c r="J322" s="1"/>
      <c r="K322" s="1"/>
      <c r="L322" s="1"/>
      <c r="M322" s="1"/>
      <c r="N322" s="1"/>
      <c r="O322" s="1"/>
      <c r="P322" s="1"/>
      <c r="Q322" s="1"/>
      <c r="R322" s="1"/>
      <c r="S322" s="1"/>
      <c r="T322" s="1"/>
      <c r="U322" s="1"/>
      <c r="V322" s="1"/>
      <c r="W322" s="231">
        <f t="shared" si="4"/>
        <v>0</v>
      </c>
    </row>
    <row r="323" spans="1:23" x14ac:dyDescent="0.25">
      <c r="A323" s="1"/>
      <c r="B323" s="1"/>
      <c r="C323" s="1"/>
      <c r="D323" s="1"/>
      <c r="E323" s="1"/>
      <c r="F323" s="1"/>
      <c r="G323" s="1"/>
      <c r="H323" s="1"/>
      <c r="I323" s="1"/>
      <c r="J323" s="1"/>
      <c r="K323" s="1"/>
      <c r="L323" s="1"/>
      <c r="M323" s="1"/>
      <c r="N323" s="1"/>
      <c r="O323" s="1"/>
      <c r="P323" s="1"/>
      <c r="Q323" s="1"/>
      <c r="R323" s="1"/>
      <c r="S323" s="1"/>
      <c r="T323" s="1"/>
      <c r="U323" s="1"/>
      <c r="V323" s="1"/>
      <c r="W323" s="231">
        <f t="shared" si="4"/>
        <v>0</v>
      </c>
    </row>
    <row r="324" spans="1:23" x14ac:dyDescent="0.25">
      <c r="A324" s="1"/>
      <c r="B324" s="1"/>
      <c r="C324" s="1"/>
      <c r="D324" s="1"/>
      <c r="E324" s="1"/>
      <c r="F324" s="1"/>
      <c r="G324" s="1"/>
      <c r="H324" s="1"/>
      <c r="I324" s="1"/>
      <c r="J324" s="1"/>
      <c r="K324" s="1"/>
      <c r="L324" s="1"/>
      <c r="M324" s="1"/>
      <c r="N324" s="1"/>
      <c r="O324" s="1"/>
      <c r="P324" s="1"/>
      <c r="Q324" s="1"/>
      <c r="R324" s="1"/>
      <c r="S324" s="1"/>
      <c r="T324" s="1"/>
      <c r="U324" s="1"/>
      <c r="V324" s="1"/>
      <c r="W324" s="231">
        <f t="shared" si="4"/>
        <v>0</v>
      </c>
    </row>
    <row r="325" spans="1:23" x14ac:dyDescent="0.25">
      <c r="A325" s="1"/>
      <c r="B325" s="1"/>
      <c r="C325" s="1"/>
      <c r="D325" s="1"/>
      <c r="E325" s="1"/>
      <c r="F325" s="1"/>
      <c r="G325" s="1"/>
      <c r="H325" s="1"/>
      <c r="I325" s="1"/>
      <c r="J325" s="1"/>
      <c r="K325" s="1"/>
      <c r="L325" s="1"/>
      <c r="M325" s="1"/>
      <c r="N325" s="1"/>
      <c r="O325" s="1"/>
      <c r="P325" s="1"/>
      <c r="Q325" s="1"/>
      <c r="R325" s="1"/>
      <c r="S325" s="1"/>
      <c r="T325" s="1"/>
      <c r="U325" s="1"/>
      <c r="V325" s="1"/>
      <c r="W325" s="231">
        <f t="shared" si="4"/>
        <v>0</v>
      </c>
    </row>
    <row r="326" spans="1:23" x14ac:dyDescent="0.25">
      <c r="A326" s="1"/>
      <c r="B326" s="1"/>
      <c r="C326" s="1"/>
      <c r="D326" s="1"/>
      <c r="E326" s="1"/>
      <c r="F326" s="1"/>
      <c r="G326" s="1"/>
      <c r="H326" s="1"/>
      <c r="I326" s="1"/>
      <c r="J326" s="1"/>
      <c r="K326" s="1"/>
      <c r="L326" s="1"/>
      <c r="M326" s="1"/>
      <c r="N326" s="1"/>
      <c r="O326" s="1"/>
      <c r="P326" s="1"/>
      <c r="Q326" s="1"/>
      <c r="R326" s="1"/>
      <c r="S326" s="1"/>
      <c r="T326" s="1"/>
      <c r="U326" s="1"/>
      <c r="V326" s="1"/>
      <c r="W326" s="231">
        <f t="shared" si="4"/>
        <v>0</v>
      </c>
    </row>
    <row r="327" spans="1:23" x14ac:dyDescent="0.25">
      <c r="A327" s="1"/>
      <c r="B327" s="1"/>
      <c r="C327" s="1"/>
      <c r="D327" s="1"/>
      <c r="E327" s="1"/>
      <c r="F327" s="1"/>
      <c r="G327" s="1"/>
      <c r="H327" s="1"/>
      <c r="I327" s="1"/>
      <c r="J327" s="1"/>
      <c r="K327" s="1"/>
      <c r="L327" s="1"/>
      <c r="M327" s="1"/>
      <c r="N327" s="1"/>
      <c r="O327" s="1"/>
      <c r="P327" s="1"/>
      <c r="Q327" s="1"/>
      <c r="R327" s="1"/>
      <c r="S327" s="1"/>
      <c r="T327" s="1"/>
      <c r="U327" s="1"/>
      <c r="V327" s="1"/>
      <c r="W327" s="231">
        <f t="shared" si="4"/>
        <v>0</v>
      </c>
    </row>
    <row r="328" spans="1:23" x14ac:dyDescent="0.25">
      <c r="A328" s="1"/>
      <c r="B328" s="1"/>
      <c r="C328" s="1"/>
      <c r="D328" s="1"/>
      <c r="E328" s="1"/>
      <c r="F328" s="1"/>
      <c r="G328" s="1"/>
      <c r="H328" s="1"/>
      <c r="I328" s="1"/>
      <c r="J328" s="1"/>
      <c r="K328" s="1"/>
      <c r="L328" s="1"/>
      <c r="M328" s="1"/>
      <c r="N328" s="1"/>
      <c r="O328" s="1"/>
      <c r="P328" s="1"/>
      <c r="Q328" s="1"/>
      <c r="R328" s="1"/>
      <c r="S328" s="1"/>
      <c r="T328" s="1"/>
      <c r="U328" s="1"/>
      <c r="V328" s="1"/>
      <c r="W328" s="231">
        <f t="shared" si="4"/>
        <v>0</v>
      </c>
    </row>
    <row r="329" spans="1:23" x14ac:dyDescent="0.25">
      <c r="A329" s="1"/>
      <c r="B329" s="1"/>
      <c r="C329" s="1"/>
      <c r="D329" s="1"/>
      <c r="E329" s="1"/>
      <c r="F329" s="1"/>
      <c r="G329" s="1"/>
      <c r="H329" s="1"/>
      <c r="I329" s="1"/>
      <c r="J329" s="1"/>
      <c r="K329" s="1"/>
      <c r="L329" s="1"/>
      <c r="M329" s="1"/>
      <c r="N329" s="1"/>
      <c r="O329" s="1"/>
      <c r="P329" s="1"/>
      <c r="Q329" s="1"/>
      <c r="R329" s="1"/>
      <c r="S329" s="1"/>
      <c r="T329" s="1"/>
      <c r="U329" s="1"/>
      <c r="V329" s="1"/>
      <c r="W329" s="231">
        <f t="shared" si="4"/>
        <v>0</v>
      </c>
    </row>
    <row r="330" spans="1:23" x14ac:dyDescent="0.25">
      <c r="A330" s="1"/>
      <c r="B330" s="1"/>
      <c r="C330" s="1"/>
      <c r="D330" s="1"/>
      <c r="E330" s="1"/>
      <c r="F330" s="1"/>
      <c r="G330" s="1"/>
      <c r="H330" s="1"/>
      <c r="I330" s="1"/>
      <c r="J330" s="1"/>
      <c r="K330" s="1"/>
      <c r="L330" s="1"/>
      <c r="M330" s="1"/>
      <c r="N330" s="1"/>
      <c r="O330" s="1"/>
      <c r="P330" s="1"/>
      <c r="Q330" s="1"/>
      <c r="R330" s="1"/>
      <c r="S330" s="1"/>
      <c r="T330" s="1"/>
      <c r="U330" s="1"/>
      <c r="V330" s="1"/>
      <c r="W330" s="231">
        <f t="shared" si="4"/>
        <v>0</v>
      </c>
    </row>
    <row r="331" spans="1:23" x14ac:dyDescent="0.25">
      <c r="A331" s="1"/>
      <c r="B331" s="1"/>
      <c r="C331" s="1"/>
      <c r="D331" s="1"/>
      <c r="E331" s="1"/>
      <c r="F331" s="1"/>
      <c r="G331" s="1"/>
      <c r="H331" s="1"/>
      <c r="I331" s="1"/>
      <c r="J331" s="1"/>
      <c r="K331" s="1"/>
      <c r="L331" s="1"/>
      <c r="M331" s="1"/>
      <c r="N331" s="1"/>
      <c r="O331" s="1"/>
      <c r="P331" s="1"/>
      <c r="Q331" s="1"/>
      <c r="R331" s="1"/>
      <c r="S331" s="1"/>
      <c r="T331" s="1"/>
      <c r="U331" s="1"/>
      <c r="V331" s="1"/>
      <c r="W331" s="231">
        <f t="shared" si="4"/>
        <v>0</v>
      </c>
    </row>
    <row r="332" spans="1:23" x14ac:dyDescent="0.25">
      <c r="A332" s="1"/>
      <c r="B332" s="1"/>
      <c r="C332" s="1"/>
      <c r="D332" s="1"/>
      <c r="E332" s="1"/>
      <c r="F332" s="1"/>
      <c r="G332" s="1"/>
      <c r="H332" s="1"/>
      <c r="I332" s="1"/>
      <c r="J332" s="1"/>
      <c r="K332" s="1"/>
      <c r="L332" s="1"/>
      <c r="M332" s="1"/>
      <c r="N332" s="1"/>
      <c r="O332" s="1"/>
      <c r="P332" s="1"/>
      <c r="Q332" s="1"/>
      <c r="R332" s="1"/>
      <c r="S332" s="1"/>
      <c r="T332" s="1"/>
      <c r="U332" s="1"/>
      <c r="V332" s="1"/>
      <c r="W332" s="231">
        <f t="shared" si="4"/>
        <v>0</v>
      </c>
    </row>
    <row r="333" spans="1:23" x14ac:dyDescent="0.25">
      <c r="A333" s="1"/>
      <c r="B333" s="1"/>
      <c r="C333" s="1"/>
      <c r="D333" s="1"/>
      <c r="E333" s="1"/>
      <c r="F333" s="1"/>
      <c r="G333" s="1"/>
      <c r="H333" s="1"/>
      <c r="I333" s="1"/>
      <c r="J333" s="1"/>
      <c r="K333" s="1"/>
      <c r="L333" s="1"/>
      <c r="M333" s="1"/>
      <c r="N333" s="1"/>
      <c r="O333" s="1"/>
      <c r="P333" s="1"/>
      <c r="Q333" s="1"/>
      <c r="R333" s="1"/>
      <c r="S333" s="1"/>
      <c r="T333" s="1"/>
      <c r="U333" s="1"/>
      <c r="V333" s="1"/>
      <c r="W333" s="231">
        <f t="shared" si="4"/>
        <v>0</v>
      </c>
    </row>
    <row r="334" spans="1:23" x14ac:dyDescent="0.25">
      <c r="A334" s="1"/>
      <c r="B334" s="1"/>
      <c r="C334" s="1"/>
      <c r="D334" s="1"/>
      <c r="E334" s="1"/>
      <c r="F334" s="1"/>
      <c r="G334" s="1"/>
      <c r="H334" s="1"/>
      <c r="I334" s="1"/>
      <c r="J334" s="1"/>
      <c r="K334" s="1"/>
      <c r="L334" s="1"/>
      <c r="M334" s="1"/>
      <c r="N334" s="1"/>
      <c r="O334" s="1"/>
      <c r="P334" s="1"/>
      <c r="Q334" s="1"/>
      <c r="R334" s="1"/>
      <c r="S334" s="1"/>
      <c r="T334" s="1"/>
      <c r="U334" s="1"/>
      <c r="V334" s="1"/>
      <c r="W334" s="231">
        <f t="shared" si="4"/>
        <v>0</v>
      </c>
    </row>
    <row r="335" spans="1:23" x14ac:dyDescent="0.25">
      <c r="A335" s="1"/>
      <c r="B335" s="1"/>
      <c r="C335" s="1"/>
      <c r="D335" s="1"/>
      <c r="E335" s="1"/>
      <c r="F335" s="1"/>
      <c r="G335" s="1"/>
      <c r="H335" s="1"/>
      <c r="I335" s="1"/>
      <c r="J335" s="1"/>
      <c r="K335" s="1"/>
      <c r="L335" s="1"/>
      <c r="M335" s="1"/>
      <c r="N335" s="1"/>
      <c r="O335" s="1"/>
      <c r="P335" s="1"/>
      <c r="Q335" s="1"/>
      <c r="R335" s="1"/>
      <c r="S335" s="1"/>
      <c r="T335" s="1"/>
      <c r="U335" s="1"/>
      <c r="V335" s="1"/>
      <c r="W335" s="231">
        <f t="shared" si="4"/>
        <v>0</v>
      </c>
    </row>
    <row r="336" spans="1:23" x14ac:dyDescent="0.25">
      <c r="A336" s="1"/>
      <c r="B336" s="1"/>
      <c r="C336" s="1"/>
      <c r="D336" s="1"/>
      <c r="E336" s="1"/>
      <c r="F336" s="1"/>
      <c r="G336" s="1"/>
      <c r="H336" s="1"/>
      <c r="I336" s="1"/>
      <c r="J336" s="1"/>
      <c r="K336" s="1"/>
      <c r="L336" s="1"/>
      <c r="M336" s="1"/>
      <c r="N336" s="1"/>
      <c r="O336" s="1"/>
      <c r="P336" s="1"/>
      <c r="Q336" s="1"/>
      <c r="R336" s="1"/>
      <c r="S336" s="1"/>
      <c r="T336" s="1"/>
      <c r="U336" s="1"/>
      <c r="V336" s="1"/>
      <c r="W336" s="231">
        <f t="shared" si="4"/>
        <v>0</v>
      </c>
    </row>
    <row r="337" spans="1:23" x14ac:dyDescent="0.25">
      <c r="A337" s="1"/>
      <c r="B337" s="1"/>
      <c r="C337" s="1"/>
      <c r="D337" s="1"/>
      <c r="E337" s="1"/>
      <c r="F337" s="1"/>
      <c r="G337" s="1"/>
      <c r="H337" s="1"/>
      <c r="I337" s="1"/>
      <c r="J337" s="1"/>
      <c r="K337" s="1"/>
      <c r="L337" s="1"/>
      <c r="M337" s="1"/>
      <c r="N337" s="1"/>
      <c r="O337" s="1"/>
      <c r="P337" s="1"/>
      <c r="Q337" s="1"/>
      <c r="R337" s="1"/>
      <c r="S337" s="1"/>
      <c r="T337" s="1"/>
      <c r="U337" s="1"/>
      <c r="V337" s="1"/>
      <c r="W337" s="231">
        <f t="shared" si="4"/>
        <v>0</v>
      </c>
    </row>
    <row r="338" spans="1:23" x14ac:dyDescent="0.25">
      <c r="A338" s="1"/>
      <c r="B338" s="1"/>
      <c r="C338" s="1"/>
      <c r="D338" s="1"/>
      <c r="E338" s="1"/>
      <c r="F338" s="1"/>
      <c r="G338" s="1"/>
      <c r="H338" s="1"/>
      <c r="I338" s="1"/>
      <c r="J338" s="1"/>
      <c r="K338" s="1"/>
      <c r="L338" s="1"/>
      <c r="M338" s="1"/>
      <c r="N338" s="1"/>
      <c r="O338" s="1"/>
      <c r="P338" s="1"/>
      <c r="Q338" s="1"/>
      <c r="R338" s="1"/>
      <c r="S338" s="1"/>
      <c r="T338" s="1"/>
      <c r="U338" s="1"/>
      <c r="V338" s="1"/>
      <c r="W338" s="231">
        <f t="shared" si="4"/>
        <v>0</v>
      </c>
    </row>
    <row r="339" spans="1:23" x14ac:dyDescent="0.25">
      <c r="A339" s="1"/>
      <c r="B339" s="1"/>
      <c r="C339" s="1"/>
      <c r="D339" s="1"/>
      <c r="E339" s="1"/>
      <c r="F339" s="1"/>
      <c r="G339" s="1"/>
      <c r="H339" s="1"/>
      <c r="I339" s="1"/>
      <c r="J339" s="1"/>
      <c r="K339" s="1"/>
      <c r="L339" s="1"/>
      <c r="M339" s="1"/>
      <c r="N339" s="1"/>
      <c r="O339" s="1"/>
      <c r="P339" s="1"/>
      <c r="Q339" s="1"/>
      <c r="R339" s="1"/>
      <c r="S339" s="1"/>
      <c r="T339" s="1"/>
      <c r="U339" s="1"/>
      <c r="V339" s="1"/>
      <c r="W339" s="231">
        <f t="shared" si="4"/>
        <v>0</v>
      </c>
    </row>
    <row r="340" spans="1:23" x14ac:dyDescent="0.25">
      <c r="A340" s="1"/>
      <c r="B340" s="1"/>
      <c r="C340" s="1"/>
      <c r="D340" s="1"/>
      <c r="E340" s="1"/>
      <c r="F340" s="1"/>
      <c r="G340" s="1"/>
      <c r="H340" s="1"/>
      <c r="I340" s="1"/>
      <c r="J340" s="1"/>
      <c r="K340" s="1"/>
      <c r="L340" s="1"/>
      <c r="M340" s="1"/>
      <c r="N340" s="1"/>
      <c r="O340" s="1"/>
      <c r="P340" s="1"/>
      <c r="Q340" s="1"/>
      <c r="R340" s="1"/>
      <c r="S340" s="1"/>
      <c r="T340" s="1"/>
      <c r="U340" s="1"/>
      <c r="V340" s="1"/>
      <c r="W340" s="231">
        <f t="shared" ref="W340:W403" si="5">SUM(K340:V340)</f>
        <v>0</v>
      </c>
    </row>
    <row r="341" spans="1:23" x14ac:dyDescent="0.25">
      <c r="A341" s="1"/>
      <c r="B341" s="1"/>
      <c r="C341" s="1"/>
      <c r="D341" s="1"/>
      <c r="E341" s="1"/>
      <c r="F341" s="1"/>
      <c r="G341" s="1"/>
      <c r="H341" s="1"/>
      <c r="I341" s="1"/>
      <c r="J341" s="1"/>
      <c r="K341" s="1"/>
      <c r="L341" s="1"/>
      <c r="M341" s="1"/>
      <c r="N341" s="1"/>
      <c r="O341" s="1"/>
      <c r="P341" s="1"/>
      <c r="Q341" s="1"/>
      <c r="R341" s="1"/>
      <c r="S341" s="1"/>
      <c r="T341" s="1"/>
      <c r="U341" s="1"/>
      <c r="V341" s="1"/>
      <c r="W341" s="231">
        <f t="shared" si="5"/>
        <v>0</v>
      </c>
    </row>
    <row r="342" spans="1:23" x14ac:dyDescent="0.25">
      <c r="A342" s="1"/>
      <c r="B342" s="1"/>
      <c r="C342" s="1"/>
      <c r="D342" s="1"/>
      <c r="E342" s="1"/>
      <c r="F342" s="1"/>
      <c r="G342" s="1"/>
      <c r="H342" s="1"/>
      <c r="I342" s="1"/>
      <c r="J342" s="1"/>
      <c r="K342" s="1"/>
      <c r="L342" s="1"/>
      <c r="M342" s="1"/>
      <c r="N342" s="1"/>
      <c r="O342" s="1"/>
      <c r="P342" s="1"/>
      <c r="Q342" s="1"/>
      <c r="R342" s="1"/>
      <c r="S342" s="1"/>
      <c r="T342" s="1"/>
      <c r="U342" s="1"/>
      <c r="V342" s="1"/>
      <c r="W342" s="231">
        <f t="shared" si="5"/>
        <v>0</v>
      </c>
    </row>
    <row r="343" spans="1:23" x14ac:dyDescent="0.25">
      <c r="A343" s="1"/>
      <c r="B343" s="1"/>
      <c r="C343" s="1"/>
      <c r="D343" s="1"/>
      <c r="E343" s="1"/>
      <c r="F343" s="1"/>
      <c r="G343" s="1"/>
      <c r="H343" s="1"/>
      <c r="I343" s="1"/>
      <c r="J343" s="1"/>
      <c r="K343" s="1"/>
      <c r="L343" s="1"/>
      <c r="M343" s="1"/>
      <c r="N343" s="1"/>
      <c r="O343" s="1"/>
      <c r="P343" s="1"/>
      <c r="Q343" s="1"/>
      <c r="R343" s="1"/>
      <c r="S343" s="1"/>
      <c r="T343" s="1"/>
      <c r="U343" s="1"/>
      <c r="V343" s="1"/>
      <c r="W343" s="231">
        <f t="shared" si="5"/>
        <v>0</v>
      </c>
    </row>
    <row r="344" spans="1:23" x14ac:dyDescent="0.25">
      <c r="A344" s="1"/>
      <c r="B344" s="1"/>
      <c r="C344" s="1"/>
      <c r="D344" s="1"/>
      <c r="E344" s="1"/>
      <c r="F344" s="1"/>
      <c r="G344" s="1"/>
      <c r="H344" s="1"/>
      <c r="I344" s="1"/>
      <c r="J344" s="1"/>
      <c r="K344" s="1"/>
      <c r="L344" s="1"/>
      <c r="M344" s="1"/>
      <c r="N344" s="1"/>
      <c r="O344" s="1"/>
      <c r="P344" s="1"/>
      <c r="Q344" s="1"/>
      <c r="R344" s="1"/>
      <c r="S344" s="1"/>
      <c r="T344" s="1"/>
      <c r="U344" s="1"/>
      <c r="V344" s="1"/>
      <c r="W344" s="231">
        <f t="shared" si="5"/>
        <v>0</v>
      </c>
    </row>
    <row r="345" spans="1:23" x14ac:dyDescent="0.25">
      <c r="A345" s="1"/>
      <c r="B345" s="1"/>
      <c r="C345" s="1"/>
      <c r="D345" s="1"/>
      <c r="E345" s="1"/>
      <c r="F345" s="1"/>
      <c r="G345" s="1"/>
      <c r="H345" s="1"/>
      <c r="I345" s="1"/>
      <c r="J345" s="1"/>
      <c r="K345" s="1"/>
      <c r="L345" s="1"/>
      <c r="M345" s="1"/>
      <c r="N345" s="1"/>
      <c r="O345" s="1"/>
      <c r="P345" s="1"/>
      <c r="Q345" s="1"/>
      <c r="R345" s="1"/>
      <c r="S345" s="1"/>
      <c r="T345" s="1"/>
      <c r="U345" s="1"/>
      <c r="V345" s="1"/>
      <c r="W345" s="231">
        <f t="shared" si="5"/>
        <v>0</v>
      </c>
    </row>
    <row r="346" spans="1:23" x14ac:dyDescent="0.25">
      <c r="A346" s="1"/>
      <c r="B346" s="1"/>
      <c r="C346" s="1"/>
      <c r="D346" s="1"/>
      <c r="E346" s="1"/>
      <c r="F346" s="1"/>
      <c r="G346" s="1"/>
      <c r="H346" s="1"/>
      <c r="I346" s="1"/>
      <c r="J346" s="1"/>
      <c r="K346" s="1"/>
      <c r="L346" s="1"/>
      <c r="M346" s="1"/>
      <c r="N346" s="1"/>
      <c r="O346" s="1"/>
      <c r="P346" s="1"/>
      <c r="Q346" s="1"/>
      <c r="R346" s="1"/>
      <c r="S346" s="1"/>
      <c r="T346" s="1"/>
      <c r="U346" s="1"/>
      <c r="V346" s="1"/>
      <c r="W346" s="231">
        <f t="shared" si="5"/>
        <v>0</v>
      </c>
    </row>
    <row r="347" spans="1:23" x14ac:dyDescent="0.25">
      <c r="A347" s="1"/>
      <c r="B347" s="1"/>
      <c r="C347" s="1"/>
      <c r="D347" s="1"/>
      <c r="E347" s="1"/>
      <c r="F347" s="1"/>
      <c r="G347" s="1"/>
      <c r="H347" s="1"/>
      <c r="I347" s="1"/>
      <c r="J347" s="1"/>
      <c r="K347" s="1"/>
      <c r="L347" s="1"/>
      <c r="M347" s="1"/>
      <c r="N347" s="1"/>
      <c r="O347" s="1"/>
      <c r="P347" s="1"/>
      <c r="Q347" s="1"/>
      <c r="R347" s="1"/>
      <c r="S347" s="1"/>
      <c r="T347" s="1"/>
      <c r="U347" s="1"/>
      <c r="V347" s="1"/>
      <c r="W347" s="231">
        <f t="shared" si="5"/>
        <v>0</v>
      </c>
    </row>
    <row r="348" spans="1:23" x14ac:dyDescent="0.25">
      <c r="A348" s="1"/>
      <c r="B348" s="1"/>
      <c r="C348" s="1"/>
      <c r="D348" s="1"/>
      <c r="E348" s="1"/>
      <c r="F348" s="1"/>
      <c r="G348" s="1"/>
      <c r="H348" s="1"/>
      <c r="I348" s="1"/>
      <c r="J348" s="1"/>
      <c r="K348" s="1"/>
      <c r="L348" s="1"/>
      <c r="M348" s="1"/>
      <c r="N348" s="1"/>
      <c r="O348" s="1"/>
      <c r="P348" s="1"/>
      <c r="Q348" s="1"/>
      <c r="R348" s="1"/>
      <c r="S348" s="1"/>
      <c r="T348" s="1"/>
      <c r="U348" s="1"/>
      <c r="V348" s="1"/>
      <c r="W348" s="231">
        <f t="shared" si="5"/>
        <v>0</v>
      </c>
    </row>
    <row r="349" spans="1:23" x14ac:dyDescent="0.25">
      <c r="A349" s="1"/>
      <c r="B349" s="1"/>
      <c r="C349" s="1"/>
      <c r="D349" s="1"/>
      <c r="E349" s="1"/>
      <c r="F349" s="1"/>
      <c r="G349" s="1"/>
      <c r="H349" s="1"/>
      <c r="I349" s="1"/>
      <c r="J349" s="1"/>
      <c r="K349" s="1"/>
      <c r="L349" s="1"/>
      <c r="M349" s="1"/>
      <c r="N349" s="1"/>
      <c r="O349" s="1"/>
      <c r="P349" s="1"/>
      <c r="Q349" s="1"/>
      <c r="R349" s="1"/>
      <c r="S349" s="1"/>
      <c r="T349" s="1"/>
      <c r="U349" s="1"/>
      <c r="V349" s="1"/>
      <c r="W349" s="231">
        <f t="shared" si="5"/>
        <v>0</v>
      </c>
    </row>
    <row r="350" spans="1:23" x14ac:dyDescent="0.25">
      <c r="A350" s="1"/>
      <c r="B350" s="1"/>
      <c r="C350" s="1"/>
      <c r="D350" s="1"/>
      <c r="E350" s="1"/>
      <c r="F350" s="1"/>
      <c r="G350" s="1"/>
      <c r="H350" s="1"/>
      <c r="I350" s="1"/>
      <c r="J350" s="1"/>
      <c r="K350" s="1"/>
      <c r="L350" s="1"/>
      <c r="M350" s="1"/>
      <c r="N350" s="1"/>
      <c r="O350" s="1"/>
      <c r="P350" s="1"/>
      <c r="Q350" s="1"/>
      <c r="R350" s="1"/>
      <c r="S350" s="1"/>
      <c r="T350" s="1"/>
      <c r="U350" s="1"/>
      <c r="V350" s="1"/>
      <c r="W350" s="231">
        <f t="shared" si="5"/>
        <v>0</v>
      </c>
    </row>
    <row r="351" spans="1:23" x14ac:dyDescent="0.25">
      <c r="A351" s="1"/>
      <c r="B351" s="1"/>
      <c r="C351" s="1"/>
      <c r="D351" s="1"/>
      <c r="E351" s="1"/>
      <c r="F351" s="1"/>
      <c r="G351" s="1"/>
      <c r="H351" s="1"/>
      <c r="I351" s="1"/>
      <c r="J351" s="1"/>
      <c r="K351" s="1"/>
      <c r="L351" s="1"/>
      <c r="M351" s="1"/>
      <c r="N351" s="1"/>
      <c r="O351" s="1"/>
      <c r="P351" s="1"/>
      <c r="Q351" s="1"/>
      <c r="R351" s="1"/>
      <c r="S351" s="1"/>
      <c r="T351" s="1"/>
      <c r="U351" s="1"/>
      <c r="V351" s="1"/>
      <c r="W351" s="231">
        <f t="shared" si="5"/>
        <v>0</v>
      </c>
    </row>
    <row r="352" spans="1:23" x14ac:dyDescent="0.25">
      <c r="A352" s="1"/>
      <c r="B352" s="1"/>
      <c r="C352" s="1"/>
      <c r="D352" s="1"/>
      <c r="E352" s="1"/>
      <c r="F352" s="1"/>
      <c r="G352" s="1"/>
      <c r="H352" s="1"/>
      <c r="I352" s="1"/>
      <c r="J352" s="1"/>
      <c r="K352" s="1"/>
      <c r="L352" s="1"/>
      <c r="M352" s="1"/>
      <c r="N352" s="1"/>
      <c r="O352" s="1"/>
      <c r="P352" s="1"/>
      <c r="Q352" s="1"/>
      <c r="R352" s="1"/>
      <c r="S352" s="1"/>
      <c r="T352" s="1"/>
      <c r="U352" s="1"/>
      <c r="V352" s="1"/>
      <c r="W352" s="231">
        <f t="shared" si="5"/>
        <v>0</v>
      </c>
    </row>
    <row r="353" spans="1:23" x14ac:dyDescent="0.25">
      <c r="A353" s="1"/>
      <c r="B353" s="1"/>
      <c r="C353" s="1"/>
      <c r="D353" s="1"/>
      <c r="E353" s="1"/>
      <c r="F353" s="1"/>
      <c r="G353" s="1"/>
      <c r="H353" s="1"/>
      <c r="I353" s="1"/>
      <c r="J353" s="1"/>
      <c r="K353" s="1"/>
      <c r="L353" s="1"/>
      <c r="M353" s="1"/>
      <c r="N353" s="1"/>
      <c r="O353" s="1"/>
      <c r="P353" s="1"/>
      <c r="Q353" s="1"/>
      <c r="R353" s="1"/>
      <c r="S353" s="1"/>
      <c r="T353" s="1"/>
      <c r="U353" s="1"/>
      <c r="V353" s="1"/>
      <c r="W353" s="231">
        <f t="shared" si="5"/>
        <v>0</v>
      </c>
    </row>
    <row r="354" spans="1:23" x14ac:dyDescent="0.25">
      <c r="A354" s="1"/>
      <c r="B354" s="1"/>
      <c r="C354" s="1"/>
      <c r="D354" s="1"/>
      <c r="E354" s="1"/>
      <c r="F354" s="1"/>
      <c r="G354" s="1"/>
      <c r="H354" s="1"/>
      <c r="I354" s="1"/>
      <c r="J354" s="1"/>
      <c r="K354" s="1"/>
      <c r="L354" s="1"/>
      <c r="M354" s="1"/>
      <c r="N354" s="1"/>
      <c r="O354" s="1"/>
      <c r="P354" s="1"/>
      <c r="Q354" s="1"/>
      <c r="R354" s="1"/>
      <c r="S354" s="1"/>
      <c r="T354" s="1"/>
      <c r="U354" s="1"/>
      <c r="V354" s="1"/>
      <c r="W354" s="231">
        <f t="shared" si="5"/>
        <v>0</v>
      </c>
    </row>
    <row r="355" spans="1:23" x14ac:dyDescent="0.25">
      <c r="A355" s="1"/>
      <c r="B355" s="1"/>
      <c r="C355" s="1"/>
      <c r="D355" s="1"/>
      <c r="E355" s="1"/>
      <c r="F355" s="1"/>
      <c r="G355" s="1"/>
      <c r="H355" s="1"/>
      <c r="I355" s="1"/>
      <c r="J355" s="1"/>
      <c r="K355" s="1"/>
      <c r="L355" s="1"/>
      <c r="M355" s="1"/>
      <c r="N355" s="1"/>
      <c r="O355" s="1"/>
      <c r="P355" s="1"/>
      <c r="Q355" s="1"/>
      <c r="R355" s="1"/>
      <c r="S355" s="1"/>
      <c r="T355" s="1"/>
      <c r="U355" s="1"/>
      <c r="V355" s="1"/>
      <c r="W355" s="231">
        <f t="shared" si="5"/>
        <v>0</v>
      </c>
    </row>
    <row r="356" spans="1:23" x14ac:dyDescent="0.25">
      <c r="A356" s="1"/>
      <c r="B356" s="1"/>
      <c r="C356" s="1"/>
      <c r="D356" s="1"/>
      <c r="E356" s="1"/>
      <c r="F356" s="1"/>
      <c r="G356" s="1"/>
      <c r="H356" s="1"/>
      <c r="I356" s="1"/>
      <c r="J356" s="1"/>
      <c r="K356" s="1"/>
      <c r="L356" s="1"/>
      <c r="M356" s="1"/>
      <c r="N356" s="1"/>
      <c r="O356" s="1"/>
      <c r="P356" s="1"/>
      <c r="Q356" s="1"/>
      <c r="R356" s="1"/>
      <c r="S356" s="1"/>
      <c r="T356" s="1"/>
      <c r="U356" s="1"/>
      <c r="V356" s="1"/>
      <c r="W356" s="231">
        <f t="shared" si="5"/>
        <v>0</v>
      </c>
    </row>
    <row r="357" spans="1:23" x14ac:dyDescent="0.25">
      <c r="A357" s="1"/>
      <c r="B357" s="1"/>
      <c r="C357" s="1"/>
      <c r="D357" s="1"/>
      <c r="E357" s="1"/>
      <c r="F357" s="1"/>
      <c r="G357" s="1"/>
      <c r="H357" s="1"/>
      <c r="I357" s="1"/>
      <c r="J357" s="1"/>
      <c r="K357" s="1"/>
      <c r="L357" s="1"/>
      <c r="M357" s="1"/>
      <c r="N357" s="1"/>
      <c r="O357" s="1"/>
      <c r="P357" s="1"/>
      <c r="Q357" s="1"/>
      <c r="R357" s="1"/>
      <c r="S357" s="1"/>
      <c r="T357" s="1"/>
      <c r="U357" s="1"/>
      <c r="V357" s="1"/>
      <c r="W357" s="231">
        <f t="shared" si="5"/>
        <v>0</v>
      </c>
    </row>
    <row r="358" spans="1:23" x14ac:dyDescent="0.25">
      <c r="A358" s="1"/>
      <c r="B358" s="1"/>
      <c r="C358" s="1"/>
      <c r="D358" s="1"/>
      <c r="E358" s="1"/>
      <c r="F358" s="1"/>
      <c r="G358" s="1"/>
      <c r="H358" s="1"/>
      <c r="I358" s="1"/>
      <c r="J358" s="1"/>
      <c r="K358" s="1"/>
      <c r="L358" s="1"/>
      <c r="M358" s="1"/>
      <c r="N358" s="1"/>
      <c r="O358" s="1"/>
      <c r="P358" s="1"/>
      <c r="Q358" s="1"/>
      <c r="R358" s="1"/>
      <c r="S358" s="1"/>
      <c r="T358" s="1"/>
      <c r="U358" s="1"/>
      <c r="V358" s="1"/>
      <c r="W358" s="231">
        <f t="shared" si="5"/>
        <v>0</v>
      </c>
    </row>
    <row r="359" spans="1:23" x14ac:dyDescent="0.25">
      <c r="A359" s="1"/>
      <c r="B359" s="1"/>
      <c r="C359" s="1"/>
      <c r="D359" s="1"/>
      <c r="E359" s="1"/>
      <c r="F359" s="1"/>
      <c r="G359" s="1"/>
      <c r="H359" s="1"/>
      <c r="I359" s="1"/>
      <c r="J359" s="1"/>
      <c r="K359" s="1"/>
      <c r="L359" s="1"/>
      <c r="M359" s="1"/>
      <c r="N359" s="1"/>
      <c r="O359" s="1"/>
      <c r="P359" s="1"/>
      <c r="Q359" s="1"/>
      <c r="R359" s="1"/>
      <c r="S359" s="1"/>
      <c r="T359" s="1"/>
      <c r="U359" s="1"/>
      <c r="V359" s="1"/>
      <c r="W359" s="231">
        <f t="shared" si="5"/>
        <v>0</v>
      </c>
    </row>
    <row r="360" spans="1:23" x14ac:dyDescent="0.25">
      <c r="A360" s="1"/>
      <c r="B360" s="1"/>
      <c r="C360" s="1"/>
      <c r="D360" s="1"/>
      <c r="E360" s="1"/>
      <c r="F360" s="1"/>
      <c r="G360" s="1"/>
      <c r="H360" s="1"/>
      <c r="I360" s="1"/>
      <c r="J360" s="1"/>
      <c r="K360" s="1"/>
      <c r="L360" s="1"/>
      <c r="M360" s="1"/>
      <c r="N360" s="1"/>
      <c r="O360" s="1"/>
      <c r="P360" s="1"/>
      <c r="Q360" s="1"/>
      <c r="R360" s="1"/>
      <c r="S360" s="1"/>
      <c r="T360" s="1"/>
      <c r="U360" s="1"/>
      <c r="V360" s="1"/>
      <c r="W360" s="231">
        <f t="shared" si="5"/>
        <v>0</v>
      </c>
    </row>
    <row r="361" spans="1:23" x14ac:dyDescent="0.25">
      <c r="A361" s="1"/>
      <c r="B361" s="1"/>
      <c r="C361" s="1"/>
      <c r="D361" s="1"/>
      <c r="E361" s="1"/>
      <c r="F361" s="1"/>
      <c r="G361" s="1"/>
      <c r="H361" s="1"/>
      <c r="I361" s="1"/>
      <c r="J361" s="1"/>
      <c r="K361" s="1"/>
      <c r="L361" s="1"/>
      <c r="M361" s="1"/>
      <c r="N361" s="1"/>
      <c r="O361" s="1"/>
      <c r="P361" s="1"/>
      <c r="Q361" s="1"/>
      <c r="R361" s="1"/>
      <c r="S361" s="1"/>
      <c r="T361" s="1"/>
      <c r="U361" s="1"/>
      <c r="V361" s="1"/>
      <c r="W361" s="231">
        <f t="shared" si="5"/>
        <v>0</v>
      </c>
    </row>
    <row r="362" spans="1:23" x14ac:dyDescent="0.25">
      <c r="A362" s="1"/>
      <c r="B362" s="1"/>
      <c r="C362" s="1"/>
      <c r="D362" s="1"/>
      <c r="E362" s="1"/>
      <c r="F362" s="1"/>
      <c r="G362" s="1"/>
      <c r="H362" s="1"/>
      <c r="I362" s="1"/>
      <c r="J362" s="1"/>
      <c r="K362" s="1"/>
      <c r="L362" s="1"/>
      <c r="M362" s="1"/>
      <c r="N362" s="1"/>
      <c r="O362" s="1"/>
      <c r="P362" s="1"/>
      <c r="Q362" s="1"/>
      <c r="R362" s="1"/>
      <c r="S362" s="1"/>
      <c r="T362" s="1"/>
      <c r="U362" s="1"/>
      <c r="V362" s="1"/>
      <c r="W362" s="231">
        <f t="shared" si="5"/>
        <v>0</v>
      </c>
    </row>
    <row r="363" spans="1:23" x14ac:dyDescent="0.25">
      <c r="A363" s="1"/>
      <c r="B363" s="1"/>
      <c r="C363" s="1"/>
      <c r="D363" s="1"/>
      <c r="E363" s="1"/>
      <c r="F363" s="1"/>
      <c r="G363" s="1"/>
      <c r="H363" s="1"/>
      <c r="I363" s="1"/>
      <c r="J363" s="1"/>
      <c r="K363" s="1"/>
      <c r="L363" s="1"/>
      <c r="M363" s="1"/>
      <c r="N363" s="1"/>
      <c r="O363" s="1"/>
      <c r="P363" s="1"/>
      <c r="Q363" s="1"/>
      <c r="R363" s="1"/>
      <c r="S363" s="1"/>
      <c r="T363" s="1"/>
      <c r="U363" s="1"/>
      <c r="V363" s="1"/>
      <c r="W363" s="231">
        <f t="shared" si="5"/>
        <v>0</v>
      </c>
    </row>
    <row r="364" spans="1:23" x14ac:dyDescent="0.25">
      <c r="A364" s="1"/>
      <c r="B364" s="1"/>
      <c r="C364" s="1"/>
      <c r="D364" s="1"/>
      <c r="E364" s="1"/>
      <c r="F364" s="1"/>
      <c r="G364" s="1"/>
      <c r="H364" s="1"/>
      <c r="I364" s="1"/>
      <c r="J364" s="1"/>
      <c r="K364" s="1"/>
      <c r="L364" s="1"/>
      <c r="M364" s="1"/>
      <c r="N364" s="1"/>
      <c r="O364" s="1"/>
      <c r="P364" s="1"/>
      <c r="Q364" s="1"/>
      <c r="R364" s="1"/>
      <c r="S364" s="1"/>
      <c r="T364" s="1"/>
      <c r="U364" s="1"/>
      <c r="V364" s="1"/>
      <c r="W364" s="231">
        <f t="shared" si="5"/>
        <v>0</v>
      </c>
    </row>
    <row r="365" spans="1:23" x14ac:dyDescent="0.25">
      <c r="A365" s="1"/>
      <c r="B365" s="1"/>
      <c r="C365" s="1"/>
      <c r="D365" s="1"/>
      <c r="E365" s="1"/>
      <c r="F365" s="1"/>
      <c r="G365" s="1"/>
      <c r="H365" s="1"/>
      <c r="I365" s="1"/>
      <c r="J365" s="1"/>
      <c r="K365" s="1"/>
      <c r="L365" s="1"/>
      <c r="M365" s="1"/>
      <c r="N365" s="1"/>
      <c r="O365" s="1"/>
      <c r="P365" s="1"/>
      <c r="Q365" s="1"/>
      <c r="R365" s="1"/>
      <c r="S365" s="1"/>
      <c r="T365" s="1"/>
      <c r="U365" s="1"/>
      <c r="V365" s="1"/>
      <c r="W365" s="231">
        <f t="shared" si="5"/>
        <v>0</v>
      </c>
    </row>
    <row r="366" spans="1:23" x14ac:dyDescent="0.25">
      <c r="A366" s="1"/>
      <c r="B366" s="1"/>
      <c r="C366" s="1"/>
      <c r="D366" s="1"/>
      <c r="E366" s="1"/>
      <c r="F366" s="1"/>
      <c r="G366" s="1"/>
      <c r="H366" s="1"/>
      <c r="I366" s="1"/>
      <c r="J366" s="1"/>
      <c r="K366" s="1"/>
      <c r="L366" s="1"/>
      <c r="M366" s="1"/>
      <c r="N366" s="1"/>
      <c r="O366" s="1"/>
      <c r="P366" s="1"/>
      <c r="Q366" s="1"/>
      <c r="R366" s="1"/>
      <c r="S366" s="1"/>
      <c r="T366" s="1"/>
      <c r="U366" s="1"/>
      <c r="V366" s="1"/>
      <c r="W366" s="231">
        <f t="shared" si="5"/>
        <v>0</v>
      </c>
    </row>
    <row r="367" spans="1:23" x14ac:dyDescent="0.25">
      <c r="A367" s="1"/>
      <c r="B367" s="1"/>
      <c r="C367" s="1"/>
      <c r="D367" s="1"/>
      <c r="E367" s="1"/>
      <c r="F367" s="1"/>
      <c r="G367" s="1"/>
      <c r="H367" s="1"/>
      <c r="I367" s="1"/>
      <c r="J367" s="1"/>
      <c r="K367" s="1"/>
      <c r="L367" s="1"/>
      <c r="M367" s="1"/>
      <c r="N367" s="1"/>
      <c r="O367" s="1"/>
      <c r="P367" s="1"/>
      <c r="Q367" s="1"/>
      <c r="R367" s="1"/>
      <c r="S367" s="1"/>
      <c r="T367" s="1"/>
      <c r="U367" s="1"/>
      <c r="V367" s="1"/>
      <c r="W367" s="231">
        <f t="shared" si="5"/>
        <v>0</v>
      </c>
    </row>
    <row r="368" spans="1:23" x14ac:dyDescent="0.25">
      <c r="A368" s="1"/>
      <c r="B368" s="1"/>
      <c r="C368" s="1"/>
      <c r="D368" s="1"/>
      <c r="E368" s="1"/>
      <c r="F368" s="1"/>
      <c r="G368" s="1"/>
      <c r="H368" s="1"/>
      <c r="I368" s="1"/>
      <c r="J368" s="1"/>
      <c r="K368" s="1"/>
      <c r="L368" s="1"/>
      <c r="M368" s="1"/>
      <c r="N368" s="1"/>
      <c r="O368" s="1"/>
      <c r="P368" s="1"/>
      <c r="Q368" s="1"/>
      <c r="R368" s="1"/>
      <c r="S368" s="1"/>
      <c r="T368" s="1"/>
      <c r="U368" s="1"/>
      <c r="V368" s="1"/>
      <c r="W368" s="231">
        <f t="shared" si="5"/>
        <v>0</v>
      </c>
    </row>
    <row r="369" spans="1:23" x14ac:dyDescent="0.25">
      <c r="A369" s="1"/>
      <c r="B369" s="1"/>
      <c r="C369" s="1"/>
      <c r="D369" s="1"/>
      <c r="E369" s="1"/>
      <c r="F369" s="1"/>
      <c r="G369" s="1"/>
      <c r="H369" s="1"/>
      <c r="I369" s="1"/>
      <c r="J369" s="1"/>
      <c r="K369" s="1"/>
      <c r="L369" s="1"/>
      <c r="M369" s="1"/>
      <c r="N369" s="1"/>
      <c r="O369" s="1"/>
      <c r="P369" s="1"/>
      <c r="Q369" s="1"/>
      <c r="R369" s="1"/>
      <c r="S369" s="1"/>
      <c r="T369" s="1"/>
      <c r="U369" s="1"/>
      <c r="V369" s="1"/>
      <c r="W369" s="231">
        <f t="shared" si="5"/>
        <v>0</v>
      </c>
    </row>
    <row r="370" spans="1:23" x14ac:dyDescent="0.25">
      <c r="A370" s="1"/>
      <c r="B370" s="1"/>
      <c r="C370" s="1"/>
      <c r="D370" s="1"/>
      <c r="E370" s="1"/>
      <c r="F370" s="1"/>
      <c r="G370" s="1"/>
      <c r="H370" s="1"/>
      <c r="I370" s="1"/>
      <c r="J370" s="1"/>
      <c r="K370" s="1"/>
      <c r="L370" s="1"/>
      <c r="M370" s="1"/>
      <c r="N370" s="1"/>
      <c r="O370" s="1"/>
      <c r="P370" s="1"/>
      <c r="Q370" s="1"/>
      <c r="R370" s="1"/>
      <c r="S370" s="1"/>
      <c r="T370" s="1"/>
      <c r="U370" s="1"/>
      <c r="V370" s="1"/>
      <c r="W370" s="231">
        <f t="shared" si="5"/>
        <v>0</v>
      </c>
    </row>
    <row r="371" spans="1:23" x14ac:dyDescent="0.25">
      <c r="A371" s="1"/>
      <c r="B371" s="1"/>
      <c r="C371" s="1"/>
      <c r="D371" s="1"/>
      <c r="E371" s="1"/>
      <c r="F371" s="1"/>
      <c r="G371" s="1"/>
      <c r="H371" s="1"/>
      <c r="I371" s="1"/>
      <c r="J371" s="1"/>
      <c r="K371" s="1"/>
      <c r="L371" s="1"/>
      <c r="M371" s="1"/>
      <c r="N371" s="1"/>
      <c r="O371" s="1"/>
      <c r="P371" s="1"/>
      <c r="Q371" s="1"/>
      <c r="R371" s="1"/>
      <c r="S371" s="1"/>
      <c r="T371" s="1"/>
      <c r="U371" s="1"/>
      <c r="V371" s="1"/>
      <c r="W371" s="231">
        <f t="shared" si="5"/>
        <v>0</v>
      </c>
    </row>
    <row r="372" spans="1:23" x14ac:dyDescent="0.25">
      <c r="A372" s="1"/>
      <c r="B372" s="1"/>
      <c r="C372" s="1"/>
      <c r="D372" s="1"/>
      <c r="E372" s="1"/>
      <c r="F372" s="1"/>
      <c r="G372" s="1"/>
      <c r="H372" s="1"/>
      <c r="I372" s="1"/>
      <c r="J372" s="1"/>
      <c r="K372" s="1"/>
      <c r="L372" s="1"/>
      <c r="M372" s="1"/>
      <c r="N372" s="1"/>
      <c r="O372" s="1"/>
      <c r="P372" s="1"/>
      <c r="Q372" s="1"/>
      <c r="R372" s="1"/>
      <c r="S372" s="1"/>
      <c r="T372" s="1"/>
      <c r="U372" s="1"/>
      <c r="V372" s="1"/>
      <c r="W372" s="231">
        <f t="shared" si="5"/>
        <v>0</v>
      </c>
    </row>
    <row r="373" spans="1:23" x14ac:dyDescent="0.25">
      <c r="A373" s="1"/>
      <c r="B373" s="1"/>
      <c r="C373" s="1"/>
      <c r="D373" s="1"/>
      <c r="E373" s="1"/>
      <c r="F373" s="1"/>
      <c r="G373" s="1"/>
      <c r="H373" s="1"/>
      <c r="I373" s="1"/>
      <c r="J373" s="1"/>
      <c r="K373" s="1"/>
      <c r="L373" s="1"/>
      <c r="M373" s="1"/>
      <c r="N373" s="1"/>
      <c r="O373" s="1"/>
      <c r="P373" s="1"/>
      <c r="Q373" s="1"/>
      <c r="R373" s="1"/>
      <c r="S373" s="1"/>
      <c r="T373" s="1"/>
      <c r="U373" s="1"/>
      <c r="V373" s="1"/>
      <c r="W373" s="231">
        <f t="shared" si="5"/>
        <v>0</v>
      </c>
    </row>
    <row r="374" spans="1:23" x14ac:dyDescent="0.25">
      <c r="A374" s="1"/>
      <c r="B374" s="1"/>
      <c r="C374" s="1"/>
      <c r="D374" s="1"/>
      <c r="E374" s="1"/>
      <c r="F374" s="1"/>
      <c r="G374" s="1"/>
      <c r="H374" s="1"/>
      <c r="I374" s="1"/>
      <c r="J374" s="1"/>
      <c r="K374" s="1"/>
      <c r="L374" s="1"/>
      <c r="M374" s="1"/>
      <c r="N374" s="1"/>
      <c r="O374" s="1"/>
      <c r="P374" s="1"/>
      <c r="Q374" s="1"/>
      <c r="R374" s="1"/>
      <c r="S374" s="1"/>
      <c r="T374" s="1"/>
      <c r="U374" s="1"/>
      <c r="V374" s="1"/>
      <c r="W374" s="231">
        <f t="shared" si="5"/>
        <v>0</v>
      </c>
    </row>
    <row r="375" spans="1:23" x14ac:dyDescent="0.25">
      <c r="A375" s="1"/>
      <c r="B375" s="1"/>
      <c r="C375" s="1"/>
      <c r="D375" s="1"/>
      <c r="E375" s="1"/>
      <c r="F375" s="1"/>
      <c r="G375" s="1"/>
      <c r="H375" s="1"/>
      <c r="I375" s="1"/>
      <c r="J375" s="1"/>
      <c r="K375" s="1"/>
      <c r="L375" s="1"/>
      <c r="M375" s="1"/>
      <c r="N375" s="1"/>
      <c r="O375" s="1"/>
      <c r="P375" s="1"/>
      <c r="Q375" s="1"/>
      <c r="R375" s="1"/>
      <c r="S375" s="1"/>
      <c r="T375" s="1"/>
      <c r="U375" s="1"/>
      <c r="V375" s="1"/>
      <c r="W375" s="231">
        <f t="shared" si="5"/>
        <v>0</v>
      </c>
    </row>
    <row r="376" spans="1:23" x14ac:dyDescent="0.25">
      <c r="A376" s="1"/>
      <c r="B376" s="1"/>
      <c r="C376" s="1"/>
      <c r="D376" s="1"/>
      <c r="E376" s="1"/>
      <c r="F376" s="1"/>
      <c r="G376" s="1"/>
      <c r="H376" s="1"/>
      <c r="I376" s="1"/>
      <c r="J376" s="1"/>
      <c r="K376" s="1"/>
      <c r="L376" s="1"/>
      <c r="M376" s="1"/>
      <c r="N376" s="1"/>
      <c r="O376" s="1"/>
      <c r="P376" s="1"/>
      <c r="Q376" s="1"/>
      <c r="R376" s="1"/>
      <c r="S376" s="1"/>
      <c r="T376" s="1"/>
      <c r="U376" s="1"/>
      <c r="V376" s="1"/>
      <c r="W376" s="231">
        <f t="shared" si="5"/>
        <v>0</v>
      </c>
    </row>
    <row r="377" spans="1:23" x14ac:dyDescent="0.25">
      <c r="A377" s="1"/>
      <c r="B377" s="1"/>
      <c r="C377" s="1"/>
      <c r="D377" s="1"/>
      <c r="E377" s="1"/>
      <c r="F377" s="1"/>
      <c r="G377" s="1"/>
      <c r="H377" s="1"/>
      <c r="I377" s="1"/>
      <c r="J377" s="1"/>
      <c r="K377" s="1"/>
      <c r="L377" s="1"/>
      <c r="M377" s="1"/>
      <c r="N377" s="1"/>
      <c r="O377" s="1"/>
      <c r="P377" s="1"/>
      <c r="Q377" s="1"/>
      <c r="R377" s="1"/>
      <c r="S377" s="1"/>
      <c r="T377" s="1"/>
      <c r="U377" s="1"/>
      <c r="V377" s="1"/>
      <c r="W377" s="231">
        <f t="shared" si="5"/>
        <v>0</v>
      </c>
    </row>
    <row r="378" spans="1:23" x14ac:dyDescent="0.25">
      <c r="A378" s="1"/>
      <c r="B378" s="1"/>
      <c r="C378" s="1"/>
      <c r="D378" s="1"/>
      <c r="E378" s="1"/>
      <c r="F378" s="1"/>
      <c r="G378" s="1"/>
      <c r="H378" s="1"/>
      <c r="I378" s="1"/>
      <c r="J378" s="1"/>
      <c r="K378" s="1"/>
      <c r="L378" s="1"/>
      <c r="M378" s="1"/>
      <c r="N378" s="1"/>
      <c r="O378" s="1"/>
      <c r="P378" s="1"/>
      <c r="Q378" s="1"/>
      <c r="R378" s="1"/>
      <c r="S378" s="1"/>
      <c r="T378" s="1"/>
      <c r="U378" s="1"/>
      <c r="V378" s="1"/>
      <c r="W378" s="231">
        <f t="shared" si="5"/>
        <v>0</v>
      </c>
    </row>
    <row r="379" spans="1:23" x14ac:dyDescent="0.25">
      <c r="A379" s="1"/>
      <c r="B379" s="1"/>
      <c r="C379" s="1"/>
      <c r="D379" s="1"/>
      <c r="E379" s="1"/>
      <c r="F379" s="1"/>
      <c r="G379" s="1"/>
      <c r="H379" s="1"/>
      <c r="I379" s="1"/>
      <c r="J379" s="1"/>
      <c r="K379" s="1"/>
      <c r="L379" s="1"/>
      <c r="M379" s="1"/>
      <c r="N379" s="1"/>
      <c r="O379" s="1"/>
      <c r="P379" s="1"/>
      <c r="Q379" s="1"/>
      <c r="R379" s="1"/>
      <c r="S379" s="1"/>
      <c r="T379" s="1"/>
      <c r="U379" s="1"/>
      <c r="V379" s="1"/>
      <c r="W379" s="231">
        <f t="shared" si="5"/>
        <v>0</v>
      </c>
    </row>
    <row r="380" spans="1:23" x14ac:dyDescent="0.25">
      <c r="A380" s="1"/>
      <c r="B380" s="1"/>
      <c r="C380" s="1"/>
      <c r="D380" s="1"/>
      <c r="E380" s="1"/>
      <c r="F380" s="1"/>
      <c r="G380" s="1"/>
      <c r="H380" s="1"/>
      <c r="I380" s="1"/>
      <c r="J380" s="1"/>
      <c r="K380" s="1"/>
      <c r="L380" s="1"/>
      <c r="M380" s="1"/>
      <c r="N380" s="1"/>
      <c r="O380" s="1"/>
      <c r="P380" s="1"/>
      <c r="Q380" s="1"/>
      <c r="R380" s="1"/>
      <c r="S380" s="1"/>
      <c r="T380" s="1"/>
      <c r="U380" s="1"/>
      <c r="V380" s="1"/>
      <c r="W380" s="231">
        <f t="shared" si="5"/>
        <v>0</v>
      </c>
    </row>
    <row r="381" spans="1:23" x14ac:dyDescent="0.25">
      <c r="A381" s="1"/>
      <c r="B381" s="1"/>
      <c r="C381" s="1"/>
      <c r="D381" s="1"/>
      <c r="E381" s="1"/>
      <c r="F381" s="1"/>
      <c r="G381" s="1"/>
      <c r="H381" s="1"/>
      <c r="I381" s="1"/>
      <c r="J381" s="1"/>
      <c r="K381" s="1"/>
      <c r="L381" s="1"/>
      <c r="M381" s="1"/>
      <c r="N381" s="1"/>
      <c r="O381" s="1"/>
      <c r="P381" s="1"/>
      <c r="Q381" s="1"/>
      <c r="R381" s="1"/>
      <c r="S381" s="1"/>
      <c r="T381" s="1"/>
      <c r="U381" s="1"/>
      <c r="V381" s="1"/>
      <c r="W381" s="231">
        <f t="shared" si="5"/>
        <v>0</v>
      </c>
    </row>
    <row r="382" spans="1:23" x14ac:dyDescent="0.25">
      <c r="A382" s="1"/>
      <c r="B382" s="1"/>
      <c r="C382" s="1"/>
      <c r="D382" s="1"/>
      <c r="E382" s="1"/>
      <c r="F382" s="1"/>
      <c r="G382" s="1"/>
      <c r="H382" s="1"/>
      <c r="I382" s="1"/>
      <c r="J382" s="1"/>
      <c r="K382" s="1"/>
      <c r="L382" s="1"/>
      <c r="M382" s="1"/>
      <c r="N382" s="1"/>
      <c r="O382" s="1"/>
      <c r="P382" s="1"/>
      <c r="Q382" s="1"/>
      <c r="R382" s="1"/>
      <c r="S382" s="1"/>
      <c r="T382" s="1"/>
      <c r="U382" s="1"/>
      <c r="V382" s="1"/>
      <c r="W382" s="231">
        <f t="shared" si="5"/>
        <v>0</v>
      </c>
    </row>
    <row r="383" spans="1:23" x14ac:dyDescent="0.25">
      <c r="A383" s="1"/>
      <c r="B383" s="1"/>
      <c r="C383" s="1"/>
      <c r="D383" s="1"/>
      <c r="E383" s="1"/>
      <c r="F383" s="1"/>
      <c r="G383" s="1"/>
      <c r="H383" s="1"/>
      <c r="I383" s="1"/>
      <c r="J383" s="1"/>
      <c r="K383" s="1"/>
      <c r="L383" s="1"/>
      <c r="M383" s="1"/>
      <c r="N383" s="1"/>
      <c r="O383" s="1"/>
      <c r="P383" s="1"/>
      <c r="Q383" s="1"/>
      <c r="R383" s="1"/>
      <c r="S383" s="1"/>
      <c r="T383" s="1"/>
      <c r="U383" s="1"/>
      <c r="V383" s="1"/>
      <c r="W383" s="231">
        <f t="shared" si="5"/>
        <v>0</v>
      </c>
    </row>
    <row r="384" spans="1:23" x14ac:dyDescent="0.25">
      <c r="A384" s="1"/>
      <c r="B384" s="1"/>
      <c r="C384" s="1"/>
      <c r="D384" s="1"/>
      <c r="E384" s="1"/>
      <c r="F384" s="1"/>
      <c r="G384" s="1"/>
      <c r="H384" s="1"/>
      <c r="I384" s="1"/>
      <c r="J384" s="1"/>
      <c r="K384" s="1"/>
      <c r="L384" s="1"/>
      <c r="M384" s="1"/>
      <c r="N384" s="1"/>
      <c r="O384" s="1"/>
      <c r="P384" s="1"/>
      <c r="Q384" s="1"/>
      <c r="R384" s="1"/>
      <c r="S384" s="1"/>
      <c r="T384" s="1"/>
      <c r="U384" s="1"/>
      <c r="V384" s="1"/>
      <c r="W384" s="231">
        <f t="shared" si="5"/>
        <v>0</v>
      </c>
    </row>
    <row r="385" spans="1:23" x14ac:dyDescent="0.25">
      <c r="A385" s="1"/>
      <c r="B385" s="1"/>
      <c r="C385" s="1"/>
      <c r="D385" s="1"/>
      <c r="E385" s="1"/>
      <c r="F385" s="1"/>
      <c r="G385" s="1"/>
      <c r="H385" s="1"/>
      <c r="I385" s="1"/>
      <c r="J385" s="1"/>
      <c r="K385" s="1"/>
      <c r="L385" s="1"/>
      <c r="M385" s="1"/>
      <c r="N385" s="1"/>
      <c r="O385" s="1"/>
      <c r="P385" s="1"/>
      <c r="Q385" s="1"/>
      <c r="R385" s="1"/>
      <c r="S385" s="1"/>
      <c r="T385" s="1"/>
      <c r="U385" s="1"/>
      <c r="V385" s="1"/>
      <c r="W385" s="231">
        <f t="shared" si="5"/>
        <v>0</v>
      </c>
    </row>
    <row r="386" spans="1:23" x14ac:dyDescent="0.25">
      <c r="A386" s="1"/>
      <c r="B386" s="1"/>
      <c r="C386" s="1"/>
      <c r="D386" s="1"/>
      <c r="E386" s="1"/>
      <c r="F386" s="1"/>
      <c r="G386" s="1"/>
      <c r="H386" s="1"/>
      <c r="I386" s="1"/>
      <c r="J386" s="1"/>
      <c r="K386" s="1"/>
      <c r="L386" s="1"/>
      <c r="M386" s="1"/>
      <c r="N386" s="1"/>
      <c r="O386" s="1"/>
      <c r="P386" s="1"/>
      <c r="Q386" s="1"/>
      <c r="R386" s="1"/>
      <c r="S386" s="1"/>
      <c r="T386" s="1"/>
      <c r="U386" s="1"/>
      <c r="V386" s="1"/>
      <c r="W386" s="231">
        <f t="shared" si="5"/>
        <v>0</v>
      </c>
    </row>
    <row r="387" spans="1:23" x14ac:dyDescent="0.25">
      <c r="A387" s="1"/>
      <c r="B387" s="1"/>
      <c r="C387" s="1"/>
      <c r="D387" s="1"/>
      <c r="E387" s="1"/>
      <c r="F387" s="1"/>
      <c r="G387" s="1"/>
      <c r="H387" s="1"/>
      <c r="I387" s="1"/>
      <c r="J387" s="1"/>
      <c r="K387" s="1"/>
      <c r="L387" s="1"/>
      <c r="M387" s="1"/>
      <c r="N387" s="1"/>
      <c r="O387" s="1"/>
      <c r="P387" s="1"/>
      <c r="Q387" s="1"/>
      <c r="R387" s="1"/>
      <c r="S387" s="1"/>
      <c r="T387" s="1"/>
      <c r="U387" s="1"/>
      <c r="V387" s="1"/>
      <c r="W387" s="231">
        <f t="shared" si="5"/>
        <v>0</v>
      </c>
    </row>
    <row r="388" spans="1:23" x14ac:dyDescent="0.25">
      <c r="A388" s="1"/>
      <c r="B388" s="1"/>
      <c r="C388" s="1"/>
      <c r="D388" s="1"/>
      <c r="E388" s="1"/>
      <c r="F388" s="1"/>
      <c r="G388" s="1"/>
      <c r="H388" s="1"/>
      <c r="I388" s="1"/>
      <c r="J388" s="1"/>
      <c r="K388" s="1"/>
      <c r="L388" s="1"/>
      <c r="M388" s="1"/>
      <c r="N388" s="1"/>
      <c r="O388" s="1"/>
      <c r="P388" s="1"/>
      <c r="Q388" s="1"/>
      <c r="R388" s="1"/>
      <c r="S388" s="1"/>
      <c r="T388" s="1"/>
      <c r="U388" s="1"/>
      <c r="V388" s="1"/>
      <c r="W388" s="231">
        <f t="shared" si="5"/>
        <v>0</v>
      </c>
    </row>
    <row r="389" spans="1:23" x14ac:dyDescent="0.25">
      <c r="A389" s="1"/>
      <c r="B389" s="1"/>
      <c r="C389" s="1"/>
      <c r="D389" s="1"/>
      <c r="E389" s="1"/>
      <c r="F389" s="1"/>
      <c r="G389" s="1"/>
      <c r="H389" s="1"/>
      <c r="I389" s="1"/>
      <c r="J389" s="1"/>
      <c r="K389" s="1"/>
      <c r="L389" s="1"/>
      <c r="M389" s="1"/>
      <c r="N389" s="1"/>
      <c r="O389" s="1"/>
      <c r="P389" s="1"/>
      <c r="Q389" s="1"/>
      <c r="R389" s="1"/>
      <c r="S389" s="1"/>
      <c r="T389" s="1"/>
      <c r="U389" s="1"/>
      <c r="V389" s="1"/>
      <c r="W389" s="231">
        <f t="shared" si="5"/>
        <v>0</v>
      </c>
    </row>
    <row r="390" spans="1:23" x14ac:dyDescent="0.25">
      <c r="A390" s="1"/>
      <c r="B390" s="1"/>
      <c r="C390" s="1"/>
      <c r="D390" s="1"/>
      <c r="E390" s="1"/>
      <c r="F390" s="1"/>
      <c r="G390" s="1"/>
      <c r="H390" s="1"/>
      <c r="I390" s="1"/>
      <c r="J390" s="1"/>
      <c r="K390" s="1"/>
      <c r="L390" s="1"/>
      <c r="M390" s="1"/>
      <c r="N390" s="1"/>
      <c r="O390" s="1"/>
      <c r="P390" s="1"/>
      <c r="Q390" s="1"/>
      <c r="R390" s="1"/>
      <c r="S390" s="1"/>
      <c r="T390" s="1"/>
      <c r="U390" s="1"/>
      <c r="V390" s="1"/>
      <c r="W390" s="231">
        <f t="shared" si="5"/>
        <v>0</v>
      </c>
    </row>
    <row r="391" spans="1:23" x14ac:dyDescent="0.25">
      <c r="A391" s="1"/>
      <c r="B391" s="1"/>
      <c r="C391" s="1"/>
      <c r="D391" s="1"/>
      <c r="E391" s="1"/>
      <c r="F391" s="1"/>
      <c r="G391" s="1"/>
      <c r="H391" s="1"/>
      <c r="I391" s="1"/>
      <c r="J391" s="1"/>
      <c r="K391" s="1"/>
      <c r="L391" s="1"/>
      <c r="M391" s="1"/>
      <c r="N391" s="1"/>
      <c r="O391" s="1"/>
      <c r="P391" s="1"/>
      <c r="Q391" s="1"/>
      <c r="R391" s="1"/>
      <c r="S391" s="1"/>
      <c r="T391" s="1"/>
      <c r="U391" s="1"/>
      <c r="V391" s="1"/>
      <c r="W391" s="231">
        <f t="shared" si="5"/>
        <v>0</v>
      </c>
    </row>
    <row r="392" spans="1:23" x14ac:dyDescent="0.25">
      <c r="A392" s="1"/>
      <c r="B392" s="1"/>
      <c r="C392" s="1"/>
      <c r="D392" s="1"/>
      <c r="E392" s="1"/>
      <c r="F392" s="1"/>
      <c r="G392" s="1"/>
      <c r="H392" s="1"/>
      <c r="I392" s="1"/>
      <c r="J392" s="1"/>
      <c r="K392" s="1"/>
      <c r="L392" s="1"/>
      <c r="M392" s="1"/>
      <c r="N392" s="1"/>
      <c r="O392" s="1"/>
      <c r="P392" s="1"/>
      <c r="Q392" s="1"/>
      <c r="R392" s="1"/>
      <c r="S392" s="1"/>
      <c r="T392" s="1"/>
      <c r="U392" s="1"/>
      <c r="V392" s="1"/>
      <c r="W392" s="231">
        <f t="shared" si="5"/>
        <v>0</v>
      </c>
    </row>
    <row r="393" spans="1:23" x14ac:dyDescent="0.25">
      <c r="A393" s="1"/>
      <c r="B393" s="1"/>
      <c r="C393" s="1"/>
      <c r="D393" s="1"/>
      <c r="E393" s="1"/>
      <c r="F393" s="1"/>
      <c r="G393" s="1"/>
      <c r="H393" s="1"/>
      <c r="I393" s="1"/>
      <c r="J393" s="1"/>
      <c r="K393" s="1"/>
      <c r="L393" s="1"/>
      <c r="M393" s="1"/>
      <c r="N393" s="1"/>
      <c r="O393" s="1"/>
      <c r="P393" s="1"/>
      <c r="Q393" s="1"/>
      <c r="R393" s="1"/>
      <c r="S393" s="1"/>
      <c r="T393" s="1"/>
      <c r="U393" s="1"/>
      <c r="V393" s="1"/>
      <c r="W393" s="231">
        <f t="shared" si="5"/>
        <v>0</v>
      </c>
    </row>
    <row r="394" spans="1:23" x14ac:dyDescent="0.25">
      <c r="A394" s="1"/>
      <c r="B394" s="1"/>
      <c r="C394" s="1"/>
      <c r="D394" s="1"/>
      <c r="E394" s="1"/>
      <c r="F394" s="1"/>
      <c r="G394" s="1"/>
      <c r="H394" s="1"/>
      <c r="I394" s="1"/>
      <c r="J394" s="1"/>
      <c r="K394" s="1"/>
      <c r="L394" s="1"/>
      <c r="M394" s="1"/>
      <c r="N394" s="1"/>
      <c r="O394" s="1"/>
      <c r="P394" s="1"/>
      <c r="Q394" s="1"/>
      <c r="R394" s="1"/>
      <c r="S394" s="1"/>
      <c r="T394" s="1"/>
      <c r="U394" s="1"/>
      <c r="V394" s="1"/>
      <c r="W394" s="231">
        <f t="shared" si="5"/>
        <v>0</v>
      </c>
    </row>
    <row r="395" spans="1:23" x14ac:dyDescent="0.25">
      <c r="A395" s="1"/>
      <c r="B395" s="1"/>
      <c r="C395" s="1"/>
      <c r="D395" s="1"/>
      <c r="E395" s="1"/>
      <c r="F395" s="1"/>
      <c r="G395" s="1"/>
      <c r="H395" s="1"/>
      <c r="I395" s="1"/>
      <c r="J395" s="1"/>
      <c r="K395" s="1"/>
      <c r="L395" s="1"/>
      <c r="M395" s="1"/>
      <c r="N395" s="1"/>
      <c r="O395" s="1"/>
      <c r="P395" s="1"/>
      <c r="Q395" s="1"/>
      <c r="R395" s="1"/>
      <c r="S395" s="1"/>
      <c r="T395" s="1"/>
      <c r="U395" s="1"/>
      <c r="V395" s="1"/>
      <c r="W395" s="231">
        <f t="shared" si="5"/>
        <v>0</v>
      </c>
    </row>
    <row r="396" spans="1:23" x14ac:dyDescent="0.25">
      <c r="A396" s="1"/>
      <c r="B396" s="1"/>
      <c r="C396" s="1"/>
      <c r="D396" s="1"/>
      <c r="E396" s="1"/>
      <c r="F396" s="1"/>
      <c r="G396" s="1"/>
      <c r="H396" s="1"/>
      <c r="I396" s="1"/>
      <c r="J396" s="1"/>
      <c r="K396" s="1"/>
      <c r="L396" s="1"/>
      <c r="M396" s="1"/>
      <c r="N396" s="1"/>
      <c r="O396" s="1"/>
      <c r="P396" s="1"/>
      <c r="Q396" s="1"/>
      <c r="R396" s="1"/>
      <c r="S396" s="1"/>
      <c r="T396" s="1"/>
      <c r="U396" s="1"/>
      <c r="V396" s="1"/>
      <c r="W396" s="231">
        <f t="shared" si="5"/>
        <v>0</v>
      </c>
    </row>
    <row r="397" spans="1:23" x14ac:dyDescent="0.25">
      <c r="A397" s="1"/>
      <c r="B397" s="1"/>
      <c r="C397" s="1"/>
      <c r="D397" s="1"/>
      <c r="E397" s="1"/>
      <c r="F397" s="1"/>
      <c r="G397" s="1"/>
      <c r="H397" s="1"/>
      <c r="I397" s="1"/>
      <c r="J397" s="1"/>
      <c r="K397" s="1"/>
      <c r="L397" s="1"/>
      <c r="M397" s="1"/>
      <c r="N397" s="1"/>
      <c r="O397" s="1"/>
      <c r="P397" s="1"/>
      <c r="Q397" s="1"/>
      <c r="R397" s="1"/>
      <c r="S397" s="1"/>
      <c r="T397" s="1"/>
      <c r="U397" s="1"/>
      <c r="V397" s="1"/>
      <c r="W397" s="231">
        <f t="shared" si="5"/>
        <v>0</v>
      </c>
    </row>
    <row r="398" spans="1:23" x14ac:dyDescent="0.25">
      <c r="A398" s="1"/>
      <c r="B398" s="1"/>
      <c r="C398" s="1"/>
      <c r="D398" s="1"/>
      <c r="E398" s="1"/>
      <c r="F398" s="1"/>
      <c r="G398" s="1"/>
      <c r="H398" s="1"/>
      <c r="I398" s="1"/>
      <c r="J398" s="1"/>
      <c r="K398" s="1"/>
      <c r="L398" s="1"/>
      <c r="M398" s="1"/>
      <c r="N398" s="1"/>
      <c r="O398" s="1"/>
      <c r="P398" s="1"/>
      <c r="Q398" s="1"/>
      <c r="R398" s="1"/>
      <c r="S398" s="1"/>
      <c r="T398" s="1"/>
      <c r="U398" s="1"/>
      <c r="V398" s="1"/>
      <c r="W398" s="231">
        <f t="shared" si="5"/>
        <v>0</v>
      </c>
    </row>
    <row r="399" spans="1:23" x14ac:dyDescent="0.25">
      <c r="A399" s="1"/>
      <c r="B399" s="1"/>
      <c r="C399" s="1"/>
      <c r="D399" s="1"/>
      <c r="E399" s="1"/>
      <c r="F399" s="1"/>
      <c r="G399" s="1"/>
      <c r="H399" s="1"/>
      <c r="I399" s="1"/>
      <c r="J399" s="1"/>
      <c r="K399" s="1"/>
      <c r="L399" s="1"/>
      <c r="M399" s="1"/>
      <c r="N399" s="1"/>
      <c r="O399" s="1"/>
      <c r="P399" s="1"/>
      <c r="Q399" s="1"/>
      <c r="R399" s="1"/>
      <c r="S399" s="1"/>
      <c r="T399" s="1"/>
      <c r="U399" s="1"/>
      <c r="V399" s="1"/>
      <c r="W399" s="231">
        <f t="shared" si="5"/>
        <v>0</v>
      </c>
    </row>
    <row r="400" spans="1:23" x14ac:dyDescent="0.25">
      <c r="A400" s="1"/>
      <c r="B400" s="1"/>
      <c r="C400" s="1"/>
      <c r="D400" s="1"/>
      <c r="E400" s="1"/>
      <c r="F400" s="1"/>
      <c r="G400" s="1"/>
      <c r="H400" s="1"/>
      <c r="I400" s="1"/>
      <c r="J400" s="1"/>
      <c r="K400" s="1"/>
      <c r="L400" s="1"/>
      <c r="M400" s="1"/>
      <c r="N400" s="1"/>
      <c r="O400" s="1"/>
      <c r="P400" s="1"/>
      <c r="Q400" s="1"/>
      <c r="R400" s="1"/>
      <c r="S400" s="1"/>
      <c r="T400" s="1"/>
      <c r="U400" s="1"/>
      <c r="V400" s="1"/>
      <c r="W400" s="231">
        <f t="shared" si="5"/>
        <v>0</v>
      </c>
    </row>
    <row r="401" spans="1:23" x14ac:dyDescent="0.25">
      <c r="A401" s="1"/>
      <c r="B401" s="1"/>
      <c r="C401" s="1"/>
      <c r="D401" s="1"/>
      <c r="E401" s="1"/>
      <c r="F401" s="1"/>
      <c r="G401" s="1"/>
      <c r="H401" s="1"/>
      <c r="I401" s="1"/>
      <c r="J401" s="1"/>
      <c r="K401" s="1"/>
      <c r="L401" s="1"/>
      <c r="M401" s="1"/>
      <c r="N401" s="1"/>
      <c r="O401" s="1"/>
      <c r="P401" s="1"/>
      <c r="Q401" s="1"/>
      <c r="R401" s="1"/>
      <c r="S401" s="1"/>
      <c r="T401" s="1"/>
      <c r="U401" s="1"/>
      <c r="V401" s="1"/>
      <c r="W401" s="231">
        <f t="shared" si="5"/>
        <v>0</v>
      </c>
    </row>
    <row r="402" spans="1:23" x14ac:dyDescent="0.25">
      <c r="A402" s="1"/>
      <c r="B402" s="1"/>
      <c r="C402" s="1"/>
      <c r="D402" s="1"/>
      <c r="E402" s="1"/>
      <c r="F402" s="1"/>
      <c r="G402" s="1"/>
      <c r="H402" s="1"/>
      <c r="I402" s="1"/>
      <c r="J402" s="1"/>
      <c r="K402" s="1"/>
      <c r="L402" s="1"/>
      <c r="M402" s="1"/>
      <c r="N402" s="1"/>
      <c r="O402" s="1"/>
      <c r="P402" s="1"/>
      <c r="Q402" s="1"/>
      <c r="R402" s="1"/>
      <c r="S402" s="1"/>
      <c r="T402" s="1"/>
      <c r="U402" s="1"/>
      <c r="V402" s="1"/>
      <c r="W402" s="231">
        <f t="shared" si="5"/>
        <v>0</v>
      </c>
    </row>
    <row r="403" spans="1:23" x14ac:dyDescent="0.25">
      <c r="A403" s="1"/>
      <c r="B403" s="1"/>
      <c r="C403" s="1"/>
      <c r="D403" s="1"/>
      <c r="E403" s="1"/>
      <c r="F403" s="1"/>
      <c r="G403" s="1"/>
      <c r="H403" s="1"/>
      <c r="I403" s="1"/>
      <c r="J403" s="1"/>
      <c r="K403" s="1"/>
      <c r="L403" s="1"/>
      <c r="M403" s="1"/>
      <c r="N403" s="1"/>
      <c r="O403" s="1"/>
      <c r="P403" s="1"/>
      <c r="Q403" s="1"/>
      <c r="R403" s="1"/>
      <c r="S403" s="1"/>
      <c r="T403" s="1"/>
      <c r="U403" s="1"/>
      <c r="V403" s="1"/>
      <c r="W403" s="231">
        <f t="shared" si="5"/>
        <v>0</v>
      </c>
    </row>
    <row r="404" spans="1:23" x14ac:dyDescent="0.25">
      <c r="A404" s="1"/>
      <c r="B404" s="1"/>
      <c r="C404" s="1"/>
      <c r="D404" s="1"/>
      <c r="E404" s="1"/>
      <c r="F404" s="1"/>
      <c r="G404" s="1"/>
      <c r="H404" s="1"/>
      <c r="I404" s="1"/>
      <c r="J404" s="1"/>
      <c r="K404" s="1"/>
      <c r="L404" s="1"/>
      <c r="M404" s="1"/>
      <c r="N404" s="1"/>
      <c r="O404" s="1"/>
      <c r="P404" s="1"/>
      <c r="Q404" s="1"/>
      <c r="R404" s="1"/>
      <c r="S404" s="1"/>
      <c r="T404" s="1"/>
      <c r="U404" s="1"/>
      <c r="V404" s="1"/>
      <c r="W404" s="231">
        <f t="shared" ref="W404:W467" si="6">SUM(K404:V404)</f>
        <v>0</v>
      </c>
    </row>
    <row r="405" spans="1:23" x14ac:dyDescent="0.25">
      <c r="A405" s="1"/>
      <c r="B405" s="1"/>
      <c r="C405" s="1"/>
      <c r="D405" s="1"/>
      <c r="E405" s="1"/>
      <c r="F405" s="1"/>
      <c r="G405" s="1"/>
      <c r="H405" s="1"/>
      <c r="I405" s="1"/>
      <c r="J405" s="1"/>
      <c r="K405" s="1"/>
      <c r="L405" s="1"/>
      <c r="M405" s="1"/>
      <c r="N405" s="1"/>
      <c r="O405" s="1"/>
      <c r="P405" s="1"/>
      <c r="Q405" s="1"/>
      <c r="R405" s="1"/>
      <c r="S405" s="1"/>
      <c r="T405" s="1"/>
      <c r="U405" s="1"/>
      <c r="V405" s="1"/>
      <c r="W405" s="231">
        <f t="shared" si="6"/>
        <v>0</v>
      </c>
    </row>
    <row r="406" spans="1:23" x14ac:dyDescent="0.25">
      <c r="A406" s="1"/>
      <c r="B406" s="1"/>
      <c r="C406" s="1"/>
      <c r="D406" s="1"/>
      <c r="E406" s="1"/>
      <c r="F406" s="1"/>
      <c r="G406" s="1"/>
      <c r="H406" s="1"/>
      <c r="I406" s="1"/>
      <c r="J406" s="1"/>
      <c r="K406" s="1"/>
      <c r="L406" s="1"/>
      <c r="M406" s="1"/>
      <c r="N406" s="1"/>
      <c r="O406" s="1"/>
      <c r="P406" s="1"/>
      <c r="Q406" s="1"/>
      <c r="R406" s="1"/>
      <c r="S406" s="1"/>
      <c r="T406" s="1"/>
      <c r="U406" s="1"/>
      <c r="V406" s="1"/>
      <c r="W406" s="231">
        <f t="shared" si="6"/>
        <v>0</v>
      </c>
    </row>
    <row r="407" spans="1:23" x14ac:dyDescent="0.25">
      <c r="A407" s="1"/>
      <c r="B407" s="1"/>
      <c r="C407" s="1"/>
      <c r="D407" s="1"/>
      <c r="E407" s="1"/>
      <c r="F407" s="1"/>
      <c r="G407" s="1"/>
      <c r="H407" s="1"/>
      <c r="I407" s="1"/>
      <c r="J407" s="1"/>
      <c r="K407" s="1"/>
      <c r="L407" s="1"/>
      <c r="M407" s="1"/>
      <c r="N407" s="1"/>
      <c r="O407" s="1"/>
      <c r="P407" s="1"/>
      <c r="Q407" s="1"/>
      <c r="R407" s="1"/>
      <c r="S407" s="1"/>
      <c r="T407" s="1"/>
      <c r="U407" s="1"/>
      <c r="V407" s="1"/>
      <c r="W407" s="231">
        <f t="shared" si="6"/>
        <v>0</v>
      </c>
    </row>
    <row r="408" spans="1:23" x14ac:dyDescent="0.25">
      <c r="A408" s="1"/>
      <c r="B408" s="1"/>
      <c r="C408" s="1"/>
      <c r="D408" s="1"/>
      <c r="E408" s="1"/>
      <c r="F408" s="1"/>
      <c r="G408" s="1"/>
      <c r="H408" s="1"/>
      <c r="I408" s="1"/>
      <c r="J408" s="1"/>
      <c r="K408" s="1"/>
      <c r="L408" s="1"/>
      <c r="M408" s="1"/>
      <c r="N408" s="1"/>
      <c r="O408" s="1"/>
      <c r="P408" s="1"/>
      <c r="Q408" s="1"/>
      <c r="R408" s="1"/>
      <c r="S408" s="1"/>
      <c r="T408" s="1"/>
      <c r="U408" s="1"/>
      <c r="V408" s="1"/>
      <c r="W408" s="231">
        <f t="shared" si="6"/>
        <v>0</v>
      </c>
    </row>
    <row r="409" spans="1:23" x14ac:dyDescent="0.25">
      <c r="A409" s="1"/>
      <c r="B409" s="1"/>
      <c r="C409" s="1"/>
      <c r="D409" s="1"/>
      <c r="E409" s="1"/>
      <c r="F409" s="1"/>
      <c r="G409" s="1"/>
      <c r="H409" s="1"/>
      <c r="I409" s="1"/>
      <c r="J409" s="1"/>
      <c r="K409" s="1"/>
      <c r="L409" s="1"/>
      <c r="M409" s="1"/>
      <c r="N409" s="1"/>
      <c r="O409" s="1"/>
      <c r="P409" s="1"/>
      <c r="Q409" s="1"/>
      <c r="R409" s="1"/>
      <c r="S409" s="1"/>
      <c r="T409" s="1"/>
      <c r="U409" s="1"/>
      <c r="V409" s="1"/>
      <c r="W409" s="231">
        <f t="shared" si="6"/>
        <v>0</v>
      </c>
    </row>
    <row r="410" spans="1:23" x14ac:dyDescent="0.25">
      <c r="A410" s="1"/>
      <c r="B410" s="1"/>
      <c r="C410" s="1"/>
      <c r="D410" s="1"/>
      <c r="E410" s="1"/>
      <c r="F410" s="1"/>
      <c r="G410" s="1"/>
      <c r="H410" s="1"/>
      <c r="I410" s="1"/>
      <c r="J410" s="1"/>
      <c r="K410" s="1"/>
      <c r="L410" s="1"/>
      <c r="M410" s="1"/>
      <c r="N410" s="1"/>
      <c r="O410" s="1"/>
      <c r="P410" s="1"/>
      <c r="Q410" s="1"/>
      <c r="R410" s="1"/>
      <c r="S410" s="1"/>
      <c r="T410" s="1"/>
      <c r="U410" s="1"/>
      <c r="V410" s="1"/>
      <c r="W410" s="231">
        <f t="shared" si="6"/>
        <v>0</v>
      </c>
    </row>
    <row r="411" spans="1:23" x14ac:dyDescent="0.25">
      <c r="A411" s="1"/>
      <c r="B411" s="1"/>
      <c r="C411" s="1"/>
      <c r="D411" s="1"/>
      <c r="E411" s="1"/>
      <c r="F411" s="1"/>
      <c r="G411" s="1"/>
      <c r="H411" s="1"/>
      <c r="I411" s="1"/>
      <c r="J411" s="1"/>
      <c r="K411" s="1"/>
      <c r="L411" s="1"/>
      <c r="M411" s="1"/>
      <c r="N411" s="1"/>
      <c r="O411" s="1"/>
      <c r="P411" s="1"/>
      <c r="Q411" s="1"/>
      <c r="R411" s="1"/>
      <c r="S411" s="1"/>
      <c r="T411" s="1"/>
      <c r="U411" s="1"/>
      <c r="V411" s="1"/>
      <c r="W411" s="231">
        <f t="shared" si="6"/>
        <v>0</v>
      </c>
    </row>
    <row r="412" spans="1:23" x14ac:dyDescent="0.25">
      <c r="A412" s="1"/>
      <c r="B412" s="1"/>
      <c r="C412" s="1"/>
      <c r="D412" s="1"/>
      <c r="E412" s="1"/>
      <c r="F412" s="1"/>
      <c r="G412" s="1"/>
      <c r="H412" s="1"/>
      <c r="I412" s="1"/>
      <c r="J412" s="1"/>
      <c r="K412" s="1"/>
      <c r="L412" s="1"/>
      <c r="M412" s="1"/>
      <c r="N412" s="1"/>
      <c r="O412" s="1"/>
      <c r="P412" s="1"/>
      <c r="Q412" s="1"/>
      <c r="R412" s="1"/>
      <c r="S412" s="1"/>
      <c r="T412" s="1"/>
      <c r="U412" s="1"/>
      <c r="V412" s="1"/>
      <c r="W412" s="231">
        <f t="shared" si="6"/>
        <v>0</v>
      </c>
    </row>
    <row r="413" spans="1:23" x14ac:dyDescent="0.25">
      <c r="A413" s="1"/>
      <c r="B413" s="1"/>
      <c r="C413" s="1"/>
      <c r="D413" s="1"/>
      <c r="E413" s="1"/>
      <c r="F413" s="1"/>
      <c r="G413" s="1"/>
      <c r="H413" s="1"/>
      <c r="I413" s="1"/>
      <c r="J413" s="1"/>
      <c r="K413" s="1"/>
      <c r="L413" s="1"/>
      <c r="M413" s="1"/>
      <c r="N413" s="1"/>
      <c r="O413" s="1"/>
      <c r="P413" s="1"/>
      <c r="Q413" s="1"/>
      <c r="R413" s="1"/>
      <c r="S413" s="1"/>
      <c r="T413" s="1"/>
      <c r="U413" s="1"/>
      <c r="V413" s="1"/>
      <c r="W413" s="231">
        <f t="shared" si="6"/>
        <v>0</v>
      </c>
    </row>
    <row r="414" spans="1:23" x14ac:dyDescent="0.25">
      <c r="A414" s="1"/>
      <c r="B414" s="1"/>
      <c r="C414" s="1"/>
      <c r="D414" s="1"/>
      <c r="E414" s="1"/>
      <c r="F414" s="1"/>
      <c r="G414" s="1"/>
      <c r="H414" s="1"/>
      <c r="I414" s="1"/>
      <c r="J414" s="1"/>
      <c r="K414" s="1"/>
      <c r="L414" s="1"/>
      <c r="M414" s="1"/>
      <c r="N414" s="1"/>
      <c r="O414" s="1"/>
      <c r="P414" s="1"/>
      <c r="Q414" s="1"/>
      <c r="R414" s="1"/>
      <c r="S414" s="1"/>
      <c r="T414" s="1"/>
      <c r="U414" s="1"/>
      <c r="V414" s="1"/>
      <c r="W414" s="231">
        <f t="shared" si="6"/>
        <v>0</v>
      </c>
    </row>
    <row r="415" spans="1:23" x14ac:dyDescent="0.25">
      <c r="A415" s="1"/>
      <c r="B415" s="1"/>
      <c r="C415" s="1"/>
      <c r="D415" s="1"/>
      <c r="E415" s="1"/>
      <c r="F415" s="1"/>
      <c r="G415" s="1"/>
      <c r="H415" s="1"/>
      <c r="I415" s="1"/>
      <c r="J415" s="1"/>
      <c r="K415" s="1"/>
      <c r="L415" s="1"/>
      <c r="M415" s="1"/>
      <c r="N415" s="1"/>
      <c r="O415" s="1"/>
      <c r="P415" s="1"/>
      <c r="Q415" s="1"/>
      <c r="R415" s="1"/>
      <c r="S415" s="1"/>
      <c r="T415" s="1"/>
      <c r="U415" s="1"/>
      <c r="V415" s="1"/>
      <c r="W415" s="231">
        <f t="shared" si="6"/>
        <v>0</v>
      </c>
    </row>
    <row r="416" spans="1:23" x14ac:dyDescent="0.25">
      <c r="A416" s="1"/>
      <c r="B416" s="1"/>
      <c r="C416" s="1"/>
      <c r="D416" s="1"/>
      <c r="E416" s="1"/>
      <c r="F416" s="1"/>
      <c r="G416" s="1"/>
      <c r="H416" s="1"/>
      <c r="I416" s="1"/>
      <c r="J416" s="1"/>
      <c r="K416" s="1"/>
      <c r="L416" s="1"/>
      <c r="M416" s="1"/>
      <c r="N416" s="1"/>
      <c r="O416" s="1"/>
      <c r="P416" s="1"/>
      <c r="Q416" s="1"/>
      <c r="R416" s="1"/>
      <c r="S416" s="1"/>
      <c r="T416" s="1"/>
      <c r="U416" s="1"/>
      <c r="V416" s="1"/>
      <c r="W416" s="231">
        <f t="shared" si="6"/>
        <v>0</v>
      </c>
    </row>
    <row r="417" spans="1:23" x14ac:dyDescent="0.25">
      <c r="A417" s="1"/>
      <c r="B417" s="1"/>
      <c r="C417" s="1"/>
      <c r="D417" s="1"/>
      <c r="E417" s="1"/>
      <c r="F417" s="1"/>
      <c r="G417" s="1"/>
      <c r="H417" s="1"/>
      <c r="I417" s="1"/>
      <c r="J417" s="1"/>
      <c r="K417" s="1"/>
      <c r="L417" s="1"/>
      <c r="M417" s="1"/>
      <c r="N417" s="1"/>
      <c r="O417" s="1"/>
      <c r="P417" s="1"/>
      <c r="Q417" s="1"/>
      <c r="R417" s="1"/>
      <c r="S417" s="1"/>
      <c r="T417" s="1"/>
      <c r="U417" s="1"/>
      <c r="V417" s="1"/>
      <c r="W417" s="231">
        <f t="shared" si="6"/>
        <v>0</v>
      </c>
    </row>
    <row r="418" spans="1:23" x14ac:dyDescent="0.25">
      <c r="A418" s="1"/>
      <c r="B418" s="1"/>
      <c r="C418" s="1"/>
      <c r="D418" s="1"/>
      <c r="E418" s="1"/>
      <c r="F418" s="1"/>
      <c r="G418" s="1"/>
      <c r="H418" s="1"/>
      <c r="I418" s="1"/>
      <c r="J418" s="1"/>
      <c r="K418" s="1"/>
      <c r="L418" s="1"/>
      <c r="M418" s="1"/>
      <c r="N418" s="1"/>
      <c r="O418" s="1"/>
      <c r="P418" s="1"/>
      <c r="Q418" s="1"/>
      <c r="R418" s="1"/>
      <c r="S418" s="1"/>
      <c r="T418" s="1"/>
      <c r="U418" s="1"/>
      <c r="V418" s="1"/>
      <c r="W418" s="231">
        <f t="shared" si="6"/>
        <v>0</v>
      </c>
    </row>
    <row r="419" spans="1:23" x14ac:dyDescent="0.25">
      <c r="A419" s="1"/>
      <c r="B419" s="1"/>
      <c r="C419" s="1"/>
      <c r="D419" s="1"/>
      <c r="E419" s="1"/>
      <c r="F419" s="1"/>
      <c r="G419" s="1"/>
      <c r="H419" s="1"/>
      <c r="I419" s="1"/>
      <c r="J419" s="1"/>
      <c r="K419" s="1"/>
      <c r="L419" s="1"/>
      <c r="M419" s="1"/>
      <c r="N419" s="1"/>
      <c r="O419" s="1"/>
      <c r="P419" s="1"/>
      <c r="Q419" s="1"/>
      <c r="R419" s="1"/>
      <c r="S419" s="1"/>
      <c r="T419" s="1"/>
      <c r="U419" s="1"/>
      <c r="V419" s="1"/>
      <c r="W419" s="231">
        <f t="shared" si="6"/>
        <v>0</v>
      </c>
    </row>
    <row r="420" spans="1:23" x14ac:dyDescent="0.25">
      <c r="A420" s="1"/>
      <c r="B420" s="1"/>
      <c r="C420" s="1"/>
      <c r="D420" s="1"/>
      <c r="E420" s="1"/>
      <c r="F420" s="1"/>
      <c r="G420" s="1"/>
      <c r="H420" s="1"/>
      <c r="I420" s="1"/>
      <c r="J420" s="1"/>
      <c r="K420" s="1"/>
      <c r="L420" s="1"/>
      <c r="M420" s="1"/>
      <c r="N420" s="1"/>
      <c r="O420" s="1"/>
      <c r="P420" s="1"/>
      <c r="Q420" s="1"/>
      <c r="R420" s="1"/>
      <c r="S420" s="1"/>
      <c r="T420" s="1"/>
      <c r="U420" s="1"/>
      <c r="V420" s="1"/>
      <c r="W420" s="231">
        <f t="shared" si="6"/>
        <v>0</v>
      </c>
    </row>
    <row r="421" spans="1:23" x14ac:dyDescent="0.25">
      <c r="A421" s="1"/>
      <c r="B421" s="1"/>
      <c r="C421" s="1"/>
      <c r="D421" s="1"/>
      <c r="E421" s="1"/>
      <c r="F421" s="1"/>
      <c r="G421" s="1"/>
      <c r="H421" s="1"/>
      <c r="I421" s="1"/>
      <c r="J421" s="1"/>
      <c r="K421" s="1"/>
      <c r="L421" s="1"/>
      <c r="M421" s="1"/>
      <c r="N421" s="1"/>
      <c r="O421" s="1"/>
      <c r="P421" s="1"/>
      <c r="Q421" s="1"/>
      <c r="R421" s="1"/>
      <c r="S421" s="1"/>
      <c r="T421" s="1"/>
      <c r="U421" s="1"/>
      <c r="V421" s="1"/>
      <c r="W421" s="231">
        <f t="shared" si="6"/>
        <v>0</v>
      </c>
    </row>
    <row r="422" spans="1:23" x14ac:dyDescent="0.25">
      <c r="A422" s="1"/>
      <c r="B422" s="1"/>
      <c r="C422" s="1"/>
      <c r="D422" s="1"/>
      <c r="E422" s="1"/>
      <c r="F422" s="1"/>
      <c r="G422" s="1"/>
      <c r="H422" s="1"/>
      <c r="I422" s="1"/>
      <c r="J422" s="1"/>
      <c r="K422" s="1"/>
      <c r="L422" s="1"/>
      <c r="M422" s="1"/>
      <c r="N422" s="1"/>
      <c r="O422" s="1"/>
      <c r="P422" s="1"/>
      <c r="Q422" s="1"/>
      <c r="R422" s="1"/>
      <c r="S422" s="1"/>
      <c r="T422" s="1"/>
      <c r="U422" s="1"/>
      <c r="V422" s="1"/>
      <c r="W422" s="231">
        <f t="shared" si="6"/>
        <v>0</v>
      </c>
    </row>
    <row r="423" spans="1:23" x14ac:dyDescent="0.25">
      <c r="A423" s="1"/>
      <c r="B423" s="1"/>
      <c r="C423" s="1"/>
      <c r="D423" s="1"/>
      <c r="E423" s="1"/>
      <c r="F423" s="1"/>
      <c r="G423" s="1"/>
      <c r="H423" s="1"/>
      <c r="I423" s="1"/>
      <c r="J423" s="1"/>
      <c r="K423" s="1"/>
      <c r="L423" s="1"/>
      <c r="M423" s="1"/>
      <c r="N423" s="1"/>
      <c r="O423" s="1"/>
      <c r="P423" s="1"/>
      <c r="Q423" s="1"/>
      <c r="R423" s="1"/>
      <c r="S423" s="1"/>
      <c r="T423" s="1"/>
      <c r="U423" s="1"/>
      <c r="V423" s="1"/>
      <c r="W423" s="231">
        <f t="shared" si="6"/>
        <v>0</v>
      </c>
    </row>
    <row r="424" spans="1:23" x14ac:dyDescent="0.25">
      <c r="A424" s="1"/>
      <c r="B424" s="1"/>
      <c r="C424" s="1"/>
      <c r="D424" s="1"/>
      <c r="E424" s="1"/>
      <c r="F424" s="1"/>
      <c r="G424" s="1"/>
      <c r="H424" s="1"/>
      <c r="I424" s="1"/>
      <c r="J424" s="1"/>
      <c r="K424" s="1"/>
      <c r="L424" s="1"/>
      <c r="M424" s="1"/>
      <c r="N424" s="1"/>
      <c r="O424" s="1"/>
      <c r="P424" s="1"/>
      <c r="Q424" s="1"/>
      <c r="R424" s="1"/>
      <c r="S424" s="1"/>
      <c r="T424" s="1"/>
      <c r="U424" s="1"/>
      <c r="V424" s="1"/>
      <c r="W424" s="231">
        <f t="shared" si="6"/>
        <v>0</v>
      </c>
    </row>
    <row r="425" spans="1:23" x14ac:dyDescent="0.25">
      <c r="A425" s="1"/>
      <c r="B425" s="1"/>
      <c r="C425" s="1"/>
      <c r="D425" s="1"/>
      <c r="E425" s="1"/>
      <c r="F425" s="1"/>
      <c r="G425" s="1"/>
      <c r="H425" s="1"/>
      <c r="I425" s="1"/>
      <c r="J425" s="1"/>
      <c r="K425" s="1"/>
      <c r="L425" s="1"/>
      <c r="M425" s="1"/>
      <c r="N425" s="1"/>
      <c r="O425" s="1"/>
      <c r="P425" s="1"/>
      <c r="Q425" s="1"/>
      <c r="R425" s="1"/>
      <c r="S425" s="1"/>
      <c r="T425" s="1"/>
      <c r="U425" s="1"/>
      <c r="V425" s="1"/>
      <c r="W425" s="231">
        <f t="shared" si="6"/>
        <v>0</v>
      </c>
    </row>
    <row r="426" spans="1:23" x14ac:dyDescent="0.25">
      <c r="A426" s="1"/>
      <c r="B426" s="1"/>
      <c r="C426" s="1"/>
      <c r="D426" s="1"/>
      <c r="E426" s="1"/>
      <c r="F426" s="1"/>
      <c r="G426" s="1"/>
      <c r="H426" s="1"/>
      <c r="I426" s="1"/>
      <c r="J426" s="1"/>
      <c r="K426" s="1"/>
      <c r="L426" s="1"/>
      <c r="M426" s="1"/>
      <c r="N426" s="1"/>
      <c r="O426" s="1"/>
      <c r="P426" s="1"/>
      <c r="Q426" s="1"/>
      <c r="R426" s="1"/>
      <c r="S426" s="1"/>
      <c r="T426" s="1"/>
      <c r="U426" s="1"/>
      <c r="V426" s="1"/>
      <c r="W426" s="231">
        <f t="shared" si="6"/>
        <v>0</v>
      </c>
    </row>
    <row r="427" spans="1:23" x14ac:dyDescent="0.25">
      <c r="A427" s="1"/>
      <c r="B427" s="1"/>
      <c r="C427" s="1"/>
      <c r="D427" s="1"/>
      <c r="E427" s="1"/>
      <c r="F427" s="1"/>
      <c r="G427" s="1"/>
      <c r="H427" s="1"/>
      <c r="I427" s="1"/>
      <c r="J427" s="1"/>
      <c r="K427" s="1"/>
      <c r="L427" s="1"/>
      <c r="M427" s="1"/>
      <c r="N427" s="1"/>
      <c r="O427" s="1"/>
      <c r="P427" s="1"/>
      <c r="Q427" s="1"/>
      <c r="R427" s="1"/>
      <c r="S427" s="1"/>
      <c r="T427" s="1"/>
      <c r="U427" s="1"/>
      <c r="V427" s="1"/>
      <c r="W427" s="231">
        <f t="shared" si="6"/>
        <v>0</v>
      </c>
    </row>
    <row r="428" spans="1:23" x14ac:dyDescent="0.25">
      <c r="A428" s="1"/>
      <c r="B428" s="1"/>
      <c r="C428" s="1"/>
      <c r="D428" s="1"/>
      <c r="E428" s="1"/>
      <c r="F428" s="1"/>
      <c r="G428" s="1"/>
      <c r="H428" s="1"/>
      <c r="I428" s="1"/>
      <c r="J428" s="1"/>
      <c r="K428" s="1"/>
      <c r="L428" s="1"/>
      <c r="M428" s="1"/>
      <c r="N428" s="1"/>
      <c r="O428" s="1"/>
      <c r="P428" s="1"/>
      <c r="Q428" s="1"/>
      <c r="R428" s="1"/>
      <c r="S428" s="1"/>
      <c r="T428" s="1"/>
      <c r="U428" s="1"/>
      <c r="V428" s="1"/>
      <c r="W428" s="231">
        <f t="shared" si="6"/>
        <v>0</v>
      </c>
    </row>
    <row r="429" spans="1:23" x14ac:dyDescent="0.25">
      <c r="A429" s="1"/>
      <c r="B429" s="1"/>
      <c r="C429" s="1"/>
      <c r="D429" s="1"/>
      <c r="E429" s="1"/>
      <c r="F429" s="1"/>
      <c r="G429" s="1"/>
      <c r="H429" s="1"/>
      <c r="I429" s="1"/>
      <c r="J429" s="1"/>
      <c r="K429" s="1"/>
      <c r="L429" s="1"/>
      <c r="M429" s="1"/>
      <c r="N429" s="1"/>
      <c r="O429" s="1"/>
      <c r="P429" s="1"/>
      <c r="Q429" s="1"/>
      <c r="R429" s="1"/>
      <c r="S429" s="1"/>
      <c r="T429" s="1"/>
      <c r="U429" s="1"/>
      <c r="V429" s="1"/>
      <c r="W429" s="231">
        <f t="shared" si="6"/>
        <v>0</v>
      </c>
    </row>
    <row r="430" spans="1:23" x14ac:dyDescent="0.25">
      <c r="A430" s="1"/>
      <c r="B430" s="1"/>
      <c r="C430" s="1"/>
      <c r="D430" s="1"/>
      <c r="E430" s="1"/>
      <c r="F430" s="1"/>
      <c r="G430" s="1"/>
      <c r="H430" s="1"/>
      <c r="I430" s="1"/>
      <c r="J430" s="1"/>
      <c r="K430" s="1"/>
      <c r="L430" s="1"/>
      <c r="M430" s="1"/>
      <c r="N430" s="1"/>
      <c r="O430" s="1"/>
      <c r="P430" s="1"/>
      <c r="Q430" s="1"/>
      <c r="R430" s="1"/>
      <c r="S430" s="1"/>
      <c r="T430" s="1"/>
      <c r="U430" s="1"/>
      <c r="V430" s="1"/>
      <c r="W430" s="231">
        <f t="shared" si="6"/>
        <v>0</v>
      </c>
    </row>
    <row r="431" spans="1:23" x14ac:dyDescent="0.25">
      <c r="A431" s="1"/>
      <c r="B431" s="1"/>
      <c r="C431" s="1"/>
      <c r="D431" s="1"/>
      <c r="E431" s="1"/>
      <c r="F431" s="1"/>
      <c r="G431" s="1"/>
      <c r="H431" s="1"/>
      <c r="I431" s="1"/>
      <c r="J431" s="1"/>
      <c r="K431" s="1"/>
      <c r="L431" s="1"/>
      <c r="M431" s="1"/>
      <c r="N431" s="1"/>
      <c r="O431" s="1"/>
      <c r="P431" s="1"/>
      <c r="Q431" s="1"/>
      <c r="R431" s="1"/>
      <c r="S431" s="1"/>
      <c r="T431" s="1"/>
      <c r="U431" s="1"/>
      <c r="V431" s="1"/>
      <c r="W431" s="231">
        <f t="shared" si="6"/>
        <v>0</v>
      </c>
    </row>
    <row r="432" spans="1:23" x14ac:dyDescent="0.25">
      <c r="A432" s="1"/>
      <c r="B432" s="1"/>
      <c r="C432" s="1"/>
      <c r="D432" s="1"/>
      <c r="E432" s="1"/>
      <c r="F432" s="1"/>
      <c r="G432" s="1"/>
      <c r="H432" s="1"/>
      <c r="I432" s="1"/>
      <c r="J432" s="1"/>
      <c r="K432" s="1"/>
      <c r="L432" s="1"/>
      <c r="M432" s="1"/>
      <c r="N432" s="1"/>
      <c r="O432" s="1"/>
      <c r="P432" s="1"/>
      <c r="Q432" s="1"/>
      <c r="R432" s="1"/>
      <c r="S432" s="1"/>
      <c r="T432" s="1"/>
      <c r="U432" s="1"/>
      <c r="V432" s="1"/>
      <c r="W432" s="231">
        <f t="shared" si="6"/>
        <v>0</v>
      </c>
    </row>
    <row r="433" spans="1:23" x14ac:dyDescent="0.25">
      <c r="A433" s="1"/>
      <c r="B433" s="1"/>
      <c r="C433" s="1"/>
      <c r="D433" s="1"/>
      <c r="E433" s="1"/>
      <c r="F433" s="1"/>
      <c r="G433" s="1"/>
      <c r="H433" s="1"/>
      <c r="I433" s="1"/>
      <c r="J433" s="1"/>
      <c r="K433" s="1"/>
      <c r="L433" s="1"/>
      <c r="M433" s="1"/>
      <c r="N433" s="1"/>
      <c r="O433" s="1"/>
      <c r="P433" s="1"/>
      <c r="Q433" s="1"/>
      <c r="R433" s="1"/>
      <c r="S433" s="1"/>
      <c r="T433" s="1"/>
      <c r="U433" s="1"/>
      <c r="V433" s="1"/>
      <c r="W433" s="231">
        <f t="shared" si="6"/>
        <v>0</v>
      </c>
    </row>
    <row r="434" spans="1:23" x14ac:dyDescent="0.25">
      <c r="A434" s="1"/>
      <c r="B434" s="1"/>
      <c r="C434" s="1"/>
      <c r="D434" s="1"/>
      <c r="E434" s="1"/>
      <c r="F434" s="1"/>
      <c r="G434" s="1"/>
      <c r="H434" s="1"/>
      <c r="I434" s="1"/>
      <c r="J434" s="1"/>
      <c r="K434" s="1"/>
      <c r="L434" s="1"/>
      <c r="M434" s="1"/>
      <c r="N434" s="1"/>
      <c r="O434" s="1"/>
      <c r="P434" s="1"/>
      <c r="Q434" s="1"/>
      <c r="R434" s="1"/>
      <c r="S434" s="1"/>
      <c r="T434" s="1"/>
      <c r="U434" s="1"/>
      <c r="V434" s="1"/>
      <c r="W434" s="231">
        <f t="shared" si="6"/>
        <v>0</v>
      </c>
    </row>
    <row r="435" spans="1:23" x14ac:dyDescent="0.25">
      <c r="A435" s="1"/>
      <c r="B435" s="1"/>
      <c r="C435" s="1"/>
      <c r="D435" s="1"/>
      <c r="E435" s="1"/>
      <c r="F435" s="1"/>
      <c r="G435" s="1"/>
      <c r="H435" s="1"/>
      <c r="I435" s="1"/>
      <c r="J435" s="1"/>
      <c r="K435" s="1"/>
      <c r="L435" s="1"/>
      <c r="M435" s="1"/>
      <c r="N435" s="1"/>
      <c r="O435" s="1"/>
      <c r="P435" s="1"/>
      <c r="Q435" s="1"/>
      <c r="R435" s="1"/>
      <c r="S435" s="1"/>
      <c r="T435" s="1"/>
      <c r="U435" s="1"/>
      <c r="V435" s="1"/>
      <c r="W435" s="231">
        <f t="shared" si="6"/>
        <v>0</v>
      </c>
    </row>
    <row r="436" spans="1:23" x14ac:dyDescent="0.25">
      <c r="A436" s="1"/>
      <c r="B436" s="1"/>
      <c r="C436" s="1"/>
      <c r="D436" s="1"/>
      <c r="E436" s="1"/>
      <c r="F436" s="1"/>
      <c r="G436" s="1"/>
      <c r="H436" s="1"/>
      <c r="I436" s="1"/>
      <c r="J436" s="1"/>
      <c r="K436" s="1"/>
      <c r="L436" s="1"/>
      <c r="M436" s="1"/>
      <c r="N436" s="1"/>
      <c r="O436" s="1"/>
      <c r="P436" s="1"/>
      <c r="Q436" s="1"/>
      <c r="R436" s="1"/>
      <c r="S436" s="1"/>
      <c r="T436" s="1"/>
      <c r="U436" s="1"/>
      <c r="V436" s="1"/>
      <c r="W436" s="231">
        <f t="shared" si="6"/>
        <v>0</v>
      </c>
    </row>
    <row r="437" spans="1:23" x14ac:dyDescent="0.25">
      <c r="A437" s="1"/>
      <c r="B437" s="1"/>
      <c r="C437" s="1"/>
      <c r="D437" s="1"/>
      <c r="E437" s="1"/>
      <c r="F437" s="1"/>
      <c r="G437" s="1"/>
      <c r="H437" s="1"/>
      <c r="I437" s="1"/>
      <c r="J437" s="1"/>
      <c r="K437" s="1"/>
      <c r="L437" s="1"/>
      <c r="M437" s="1"/>
      <c r="N437" s="1"/>
      <c r="O437" s="1"/>
      <c r="P437" s="1"/>
      <c r="Q437" s="1"/>
      <c r="R437" s="1"/>
      <c r="S437" s="1"/>
      <c r="T437" s="1"/>
      <c r="U437" s="1"/>
      <c r="V437" s="1"/>
      <c r="W437" s="231">
        <f t="shared" si="6"/>
        <v>0</v>
      </c>
    </row>
    <row r="438" spans="1:23" x14ac:dyDescent="0.25">
      <c r="A438" s="1"/>
      <c r="B438" s="1"/>
      <c r="C438" s="1"/>
      <c r="D438" s="1"/>
      <c r="E438" s="1"/>
      <c r="F438" s="1"/>
      <c r="G438" s="1"/>
      <c r="H438" s="1"/>
      <c r="I438" s="1"/>
      <c r="J438" s="1"/>
      <c r="K438" s="1"/>
      <c r="L438" s="1"/>
      <c r="M438" s="1"/>
      <c r="N438" s="1"/>
      <c r="O438" s="1"/>
      <c r="P438" s="1"/>
      <c r="Q438" s="1"/>
      <c r="R438" s="1"/>
      <c r="S438" s="1"/>
      <c r="T438" s="1"/>
      <c r="U438" s="1"/>
      <c r="V438" s="1"/>
      <c r="W438" s="231">
        <f t="shared" si="6"/>
        <v>0</v>
      </c>
    </row>
    <row r="439" spans="1:23" x14ac:dyDescent="0.25">
      <c r="A439" s="1"/>
      <c r="B439" s="1"/>
      <c r="C439" s="1"/>
      <c r="D439" s="1"/>
      <c r="E439" s="1"/>
      <c r="F439" s="1"/>
      <c r="G439" s="1"/>
      <c r="H439" s="1"/>
      <c r="I439" s="1"/>
      <c r="J439" s="1"/>
      <c r="K439" s="1"/>
      <c r="L439" s="1"/>
      <c r="M439" s="1"/>
      <c r="N439" s="1"/>
      <c r="O439" s="1"/>
      <c r="P439" s="1"/>
      <c r="Q439" s="1"/>
      <c r="R439" s="1"/>
      <c r="S439" s="1"/>
      <c r="T439" s="1"/>
      <c r="U439" s="1"/>
      <c r="V439" s="1"/>
      <c r="W439" s="231">
        <f t="shared" si="6"/>
        <v>0</v>
      </c>
    </row>
    <row r="440" spans="1:23" x14ac:dyDescent="0.25">
      <c r="A440" s="1"/>
      <c r="B440" s="1"/>
      <c r="C440" s="1"/>
      <c r="D440" s="1"/>
      <c r="E440" s="1"/>
      <c r="F440" s="1"/>
      <c r="G440" s="1"/>
      <c r="H440" s="1"/>
      <c r="I440" s="1"/>
      <c r="J440" s="1"/>
      <c r="K440" s="1"/>
      <c r="L440" s="1"/>
      <c r="M440" s="1"/>
      <c r="N440" s="1"/>
      <c r="O440" s="1"/>
      <c r="P440" s="1"/>
      <c r="Q440" s="1"/>
      <c r="R440" s="1"/>
      <c r="S440" s="1"/>
      <c r="T440" s="1"/>
      <c r="U440" s="1"/>
      <c r="V440" s="1"/>
      <c r="W440" s="231">
        <f t="shared" si="6"/>
        <v>0</v>
      </c>
    </row>
    <row r="441" spans="1:23" x14ac:dyDescent="0.25">
      <c r="A441" s="1"/>
      <c r="B441" s="1"/>
      <c r="C441" s="1"/>
      <c r="D441" s="1"/>
      <c r="E441" s="1"/>
      <c r="F441" s="1"/>
      <c r="G441" s="1"/>
      <c r="H441" s="1"/>
      <c r="I441" s="1"/>
      <c r="J441" s="1"/>
      <c r="K441" s="1"/>
      <c r="L441" s="1"/>
      <c r="M441" s="1"/>
      <c r="N441" s="1"/>
      <c r="O441" s="1"/>
      <c r="P441" s="1"/>
      <c r="Q441" s="1"/>
      <c r="R441" s="1"/>
      <c r="S441" s="1"/>
      <c r="T441" s="1"/>
      <c r="U441" s="1"/>
      <c r="V441" s="1"/>
      <c r="W441" s="231">
        <f t="shared" si="6"/>
        <v>0</v>
      </c>
    </row>
    <row r="442" spans="1:23" x14ac:dyDescent="0.25">
      <c r="A442" s="1"/>
      <c r="B442" s="1"/>
      <c r="C442" s="1"/>
      <c r="D442" s="1"/>
      <c r="E442" s="1"/>
      <c r="F442" s="1"/>
      <c r="G442" s="1"/>
      <c r="H442" s="1"/>
      <c r="I442" s="1"/>
      <c r="J442" s="1"/>
      <c r="K442" s="1"/>
      <c r="L442" s="1"/>
      <c r="M442" s="1"/>
      <c r="N442" s="1"/>
      <c r="O442" s="1"/>
      <c r="P442" s="1"/>
      <c r="Q442" s="1"/>
      <c r="R442" s="1"/>
      <c r="S442" s="1"/>
      <c r="T442" s="1"/>
      <c r="U442" s="1"/>
      <c r="V442" s="1"/>
      <c r="W442" s="231">
        <f t="shared" si="6"/>
        <v>0</v>
      </c>
    </row>
    <row r="443" spans="1:23" x14ac:dyDescent="0.25">
      <c r="A443" s="1"/>
      <c r="B443" s="1"/>
      <c r="C443" s="1"/>
      <c r="D443" s="1"/>
      <c r="E443" s="1"/>
      <c r="F443" s="1"/>
      <c r="G443" s="1"/>
      <c r="H443" s="1"/>
      <c r="I443" s="1"/>
      <c r="J443" s="1"/>
      <c r="K443" s="1"/>
      <c r="L443" s="1"/>
      <c r="M443" s="1"/>
      <c r="N443" s="1"/>
      <c r="O443" s="1"/>
      <c r="P443" s="1"/>
      <c r="Q443" s="1"/>
      <c r="R443" s="1"/>
      <c r="S443" s="1"/>
      <c r="T443" s="1"/>
      <c r="U443" s="1"/>
      <c r="V443" s="1"/>
      <c r="W443" s="231">
        <f t="shared" si="6"/>
        <v>0</v>
      </c>
    </row>
    <row r="444" spans="1:23" x14ac:dyDescent="0.25">
      <c r="A444" s="1"/>
      <c r="B444" s="1"/>
      <c r="C444" s="1"/>
      <c r="D444" s="1"/>
      <c r="E444" s="1"/>
      <c r="F444" s="1"/>
      <c r="G444" s="1"/>
      <c r="H444" s="1"/>
      <c r="I444" s="1"/>
      <c r="J444" s="1"/>
      <c r="K444" s="1"/>
      <c r="L444" s="1"/>
      <c r="M444" s="1"/>
      <c r="N444" s="1"/>
      <c r="O444" s="1"/>
      <c r="P444" s="1"/>
      <c r="Q444" s="1"/>
      <c r="R444" s="1"/>
      <c r="S444" s="1"/>
      <c r="T444" s="1"/>
      <c r="U444" s="1"/>
      <c r="V444" s="1"/>
      <c r="W444" s="231">
        <f t="shared" si="6"/>
        <v>0</v>
      </c>
    </row>
    <row r="445" spans="1:23" x14ac:dyDescent="0.25">
      <c r="A445" s="1"/>
      <c r="B445" s="1"/>
      <c r="C445" s="1"/>
      <c r="D445" s="1"/>
      <c r="E445" s="1"/>
      <c r="F445" s="1"/>
      <c r="G445" s="1"/>
      <c r="H445" s="1"/>
      <c r="I445" s="1"/>
      <c r="J445" s="1"/>
      <c r="K445" s="1"/>
      <c r="L445" s="1"/>
      <c r="M445" s="1"/>
      <c r="N445" s="1"/>
      <c r="O445" s="1"/>
      <c r="P445" s="1"/>
      <c r="Q445" s="1"/>
      <c r="R445" s="1"/>
      <c r="S445" s="1"/>
      <c r="T445" s="1"/>
      <c r="U445" s="1"/>
      <c r="V445" s="1"/>
      <c r="W445" s="231">
        <f t="shared" si="6"/>
        <v>0</v>
      </c>
    </row>
    <row r="446" spans="1:23" x14ac:dyDescent="0.25">
      <c r="A446" s="1"/>
      <c r="B446" s="1"/>
      <c r="C446" s="1"/>
      <c r="D446" s="1"/>
      <c r="E446" s="1"/>
      <c r="F446" s="1"/>
      <c r="G446" s="1"/>
      <c r="H446" s="1"/>
      <c r="I446" s="1"/>
      <c r="J446" s="1"/>
      <c r="K446" s="1"/>
      <c r="L446" s="1"/>
      <c r="M446" s="1"/>
      <c r="N446" s="1"/>
      <c r="O446" s="1"/>
      <c r="P446" s="1"/>
      <c r="Q446" s="1"/>
      <c r="R446" s="1"/>
      <c r="S446" s="1"/>
      <c r="T446" s="1"/>
      <c r="U446" s="1"/>
      <c r="V446" s="1"/>
      <c r="W446" s="231">
        <f t="shared" si="6"/>
        <v>0</v>
      </c>
    </row>
    <row r="447" spans="1:23" x14ac:dyDescent="0.25">
      <c r="A447" s="1"/>
      <c r="B447" s="1"/>
      <c r="C447" s="1"/>
      <c r="D447" s="1"/>
      <c r="E447" s="1"/>
      <c r="F447" s="1"/>
      <c r="G447" s="1"/>
      <c r="H447" s="1"/>
      <c r="I447" s="1"/>
      <c r="J447" s="1"/>
      <c r="K447" s="1"/>
      <c r="L447" s="1"/>
      <c r="M447" s="1"/>
      <c r="N447" s="1"/>
      <c r="O447" s="1"/>
      <c r="P447" s="1"/>
      <c r="Q447" s="1"/>
      <c r="R447" s="1"/>
      <c r="S447" s="1"/>
      <c r="T447" s="1"/>
      <c r="U447" s="1"/>
      <c r="V447" s="1"/>
      <c r="W447" s="231">
        <f t="shared" si="6"/>
        <v>0</v>
      </c>
    </row>
    <row r="448" spans="1:23" x14ac:dyDescent="0.25">
      <c r="A448" s="1"/>
      <c r="B448" s="1"/>
      <c r="C448" s="1"/>
      <c r="D448" s="1"/>
      <c r="E448" s="1"/>
      <c r="F448" s="1"/>
      <c r="G448" s="1"/>
      <c r="H448" s="1"/>
      <c r="I448" s="1"/>
      <c r="J448" s="1"/>
      <c r="K448" s="1"/>
      <c r="L448" s="1"/>
      <c r="M448" s="1"/>
      <c r="N448" s="1"/>
      <c r="O448" s="1"/>
      <c r="P448" s="1"/>
      <c r="Q448" s="1"/>
      <c r="R448" s="1"/>
      <c r="S448" s="1"/>
      <c r="T448" s="1"/>
      <c r="U448" s="1"/>
      <c r="V448" s="1"/>
      <c r="W448" s="231">
        <f t="shared" si="6"/>
        <v>0</v>
      </c>
    </row>
    <row r="449" spans="1:23" x14ac:dyDescent="0.25">
      <c r="A449" s="1"/>
      <c r="B449" s="1"/>
      <c r="C449" s="1"/>
      <c r="D449" s="1"/>
      <c r="E449" s="1"/>
      <c r="F449" s="1"/>
      <c r="G449" s="1"/>
      <c r="H449" s="1"/>
      <c r="I449" s="1"/>
      <c r="J449" s="1"/>
      <c r="K449" s="1"/>
      <c r="L449" s="1"/>
      <c r="M449" s="1"/>
      <c r="N449" s="1"/>
      <c r="O449" s="1"/>
      <c r="P449" s="1"/>
      <c r="Q449" s="1"/>
      <c r="R449" s="1"/>
      <c r="S449" s="1"/>
      <c r="T449" s="1"/>
      <c r="U449" s="1"/>
      <c r="V449" s="1"/>
      <c r="W449" s="231">
        <f t="shared" si="6"/>
        <v>0</v>
      </c>
    </row>
    <row r="450" spans="1:23" x14ac:dyDescent="0.25">
      <c r="A450" s="1"/>
      <c r="B450" s="1"/>
      <c r="C450" s="1"/>
      <c r="D450" s="1"/>
      <c r="E450" s="1"/>
      <c r="F450" s="1"/>
      <c r="G450" s="1"/>
      <c r="H450" s="1"/>
      <c r="I450" s="1"/>
      <c r="J450" s="1"/>
      <c r="K450" s="1"/>
      <c r="L450" s="1"/>
      <c r="M450" s="1"/>
      <c r="N450" s="1"/>
      <c r="O450" s="1"/>
      <c r="P450" s="1"/>
      <c r="Q450" s="1"/>
      <c r="R450" s="1"/>
      <c r="S450" s="1"/>
      <c r="T450" s="1"/>
      <c r="U450" s="1"/>
      <c r="V450" s="1"/>
      <c r="W450" s="231">
        <f t="shared" si="6"/>
        <v>0</v>
      </c>
    </row>
    <row r="451" spans="1:23" x14ac:dyDescent="0.25">
      <c r="A451" s="1"/>
      <c r="B451" s="1"/>
      <c r="C451" s="1"/>
      <c r="D451" s="1"/>
      <c r="E451" s="1"/>
      <c r="F451" s="1"/>
      <c r="G451" s="1"/>
      <c r="H451" s="1"/>
      <c r="I451" s="1"/>
      <c r="J451" s="1"/>
      <c r="K451" s="1"/>
      <c r="L451" s="1"/>
      <c r="M451" s="1"/>
      <c r="N451" s="1"/>
      <c r="O451" s="1"/>
      <c r="P451" s="1"/>
      <c r="Q451" s="1"/>
      <c r="R451" s="1"/>
      <c r="S451" s="1"/>
      <c r="T451" s="1"/>
      <c r="U451" s="1"/>
      <c r="V451" s="1"/>
      <c r="W451" s="231">
        <f t="shared" si="6"/>
        <v>0</v>
      </c>
    </row>
    <row r="452" spans="1:23" x14ac:dyDescent="0.25">
      <c r="A452" s="1"/>
      <c r="B452" s="1"/>
      <c r="C452" s="1"/>
      <c r="D452" s="1"/>
      <c r="E452" s="1"/>
      <c r="F452" s="1"/>
      <c r="G452" s="1"/>
      <c r="H452" s="1"/>
      <c r="I452" s="1"/>
      <c r="J452" s="1"/>
      <c r="K452" s="1"/>
      <c r="L452" s="1"/>
      <c r="M452" s="1"/>
      <c r="N452" s="1"/>
      <c r="O452" s="1"/>
      <c r="P452" s="1"/>
      <c r="Q452" s="1"/>
      <c r="R452" s="1"/>
      <c r="S452" s="1"/>
      <c r="T452" s="1"/>
      <c r="U452" s="1"/>
      <c r="V452" s="1"/>
      <c r="W452" s="231">
        <f t="shared" si="6"/>
        <v>0</v>
      </c>
    </row>
    <row r="453" spans="1:23" x14ac:dyDescent="0.25">
      <c r="A453" s="1"/>
      <c r="B453" s="1"/>
      <c r="C453" s="1"/>
      <c r="D453" s="1"/>
      <c r="E453" s="1"/>
      <c r="F453" s="1"/>
      <c r="G453" s="1"/>
      <c r="H453" s="1"/>
      <c r="I453" s="1"/>
      <c r="J453" s="1"/>
      <c r="K453" s="1"/>
      <c r="L453" s="1"/>
      <c r="M453" s="1"/>
      <c r="N453" s="1"/>
      <c r="O453" s="1"/>
      <c r="P453" s="1"/>
      <c r="Q453" s="1"/>
      <c r="R453" s="1"/>
      <c r="S453" s="1"/>
      <c r="T453" s="1"/>
      <c r="U453" s="1"/>
      <c r="V453" s="1"/>
      <c r="W453" s="231">
        <f t="shared" si="6"/>
        <v>0</v>
      </c>
    </row>
    <row r="454" spans="1:23" x14ac:dyDescent="0.25">
      <c r="A454" s="1"/>
      <c r="B454" s="1"/>
      <c r="C454" s="1"/>
      <c r="D454" s="1"/>
      <c r="E454" s="1"/>
      <c r="F454" s="1"/>
      <c r="G454" s="1"/>
      <c r="H454" s="1"/>
      <c r="I454" s="1"/>
      <c r="J454" s="1"/>
      <c r="K454" s="1"/>
      <c r="L454" s="1"/>
      <c r="M454" s="1"/>
      <c r="N454" s="1"/>
      <c r="O454" s="1"/>
      <c r="P454" s="1"/>
      <c r="Q454" s="1"/>
      <c r="R454" s="1"/>
      <c r="S454" s="1"/>
      <c r="T454" s="1"/>
      <c r="U454" s="1"/>
      <c r="V454" s="1"/>
      <c r="W454" s="231">
        <f t="shared" si="6"/>
        <v>0</v>
      </c>
    </row>
    <row r="455" spans="1:23" x14ac:dyDescent="0.25">
      <c r="A455" s="1"/>
      <c r="B455" s="1"/>
      <c r="C455" s="1"/>
      <c r="D455" s="1"/>
      <c r="E455" s="1"/>
      <c r="F455" s="1"/>
      <c r="G455" s="1"/>
      <c r="H455" s="1"/>
      <c r="I455" s="1"/>
      <c r="J455" s="1"/>
      <c r="K455" s="1"/>
      <c r="L455" s="1"/>
      <c r="M455" s="1"/>
      <c r="N455" s="1"/>
      <c r="O455" s="1"/>
      <c r="P455" s="1"/>
      <c r="Q455" s="1"/>
      <c r="R455" s="1"/>
      <c r="S455" s="1"/>
      <c r="T455" s="1"/>
      <c r="U455" s="1"/>
      <c r="V455" s="1"/>
      <c r="W455" s="231">
        <f t="shared" si="6"/>
        <v>0</v>
      </c>
    </row>
    <row r="456" spans="1:23" x14ac:dyDescent="0.25">
      <c r="A456" s="1"/>
      <c r="B456" s="1"/>
      <c r="C456" s="1"/>
      <c r="D456" s="1"/>
      <c r="E456" s="1"/>
      <c r="F456" s="1"/>
      <c r="G456" s="1"/>
      <c r="H456" s="1"/>
      <c r="I456" s="1"/>
      <c r="J456" s="1"/>
      <c r="K456" s="1"/>
      <c r="L456" s="1"/>
      <c r="M456" s="1"/>
      <c r="N456" s="1"/>
      <c r="O456" s="1"/>
      <c r="P456" s="1"/>
      <c r="Q456" s="1"/>
      <c r="R456" s="1"/>
      <c r="S456" s="1"/>
      <c r="T456" s="1"/>
      <c r="U456" s="1"/>
      <c r="V456" s="1"/>
      <c r="W456" s="231">
        <f t="shared" si="6"/>
        <v>0</v>
      </c>
    </row>
    <row r="457" spans="1:23" x14ac:dyDescent="0.25">
      <c r="A457" s="1"/>
      <c r="B457" s="1"/>
      <c r="C457" s="1"/>
      <c r="D457" s="1"/>
      <c r="E457" s="1"/>
      <c r="F457" s="1"/>
      <c r="G457" s="1"/>
      <c r="H457" s="1"/>
      <c r="I457" s="1"/>
      <c r="J457" s="1"/>
      <c r="K457" s="1"/>
      <c r="L457" s="1"/>
      <c r="M457" s="1"/>
      <c r="N457" s="1"/>
      <c r="O457" s="1"/>
      <c r="P457" s="1"/>
      <c r="Q457" s="1"/>
      <c r="R457" s="1"/>
      <c r="S457" s="1"/>
      <c r="T457" s="1"/>
      <c r="U457" s="1"/>
      <c r="V457" s="1"/>
      <c r="W457" s="231">
        <f t="shared" si="6"/>
        <v>0</v>
      </c>
    </row>
    <row r="458" spans="1:23" x14ac:dyDescent="0.25">
      <c r="A458" s="1"/>
      <c r="B458" s="1"/>
      <c r="C458" s="1"/>
      <c r="D458" s="1"/>
      <c r="E458" s="1"/>
      <c r="F458" s="1"/>
      <c r="G458" s="1"/>
      <c r="H458" s="1"/>
      <c r="I458" s="1"/>
      <c r="J458" s="1"/>
      <c r="K458" s="1"/>
      <c r="L458" s="1"/>
      <c r="M458" s="1"/>
      <c r="N458" s="1"/>
      <c r="O458" s="1"/>
      <c r="P458" s="1"/>
      <c r="Q458" s="1"/>
      <c r="R458" s="1"/>
      <c r="S458" s="1"/>
      <c r="T458" s="1"/>
      <c r="U458" s="1"/>
      <c r="V458" s="1"/>
      <c r="W458" s="231">
        <f t="shared" si="6"/>
        <v>0</v>
      </c>
    </row>
    <row r="459" spans="1:23" x14ac:dyDescent="0.25">
      <c r="A459" s="1"/>
      <c r="B459" s="1"/>
      <c r="C459" s="1"/>
      <c r="D459" s="1"/>
      <c r="E459" s="1"/>
      <c r="F459" s="1"/>
      <c r="G459" s="1"/>
      <c r="H459" s="1"/>
      <c r="I459" s="1"/>
      <c r="J459" s="1"/>
      <c r="K459" s="1"/>
      <c r="L459" s="1"/>
      <c r="M459" s="1"/>
      <c r="N459" s="1"/>
      <c r="O459" s="1"/>
      <c r="P459" s="1"/>
      <c r="Q459" s="1"/>
      <c r="R459" s="1"/>
      <c r="S459" s="1"/>
      <c r="T459" s="1"/>
      <c r="U459" s="1"/>
      <c r="V459" s="1"/>
      <c r="W459" s="231">
        <f t="shared" si="6"/>
        <v>0</v>
      </c>
    </row>
    <row r="460" spans="1:23" x14ac:dyDescent="0.25">
      <c r="A460" s="1"/>
      <c r="B460" s="1"/>
      <c r="C460" s="1"/>
      <c r="D460" s="1"/>
      <c r="E460" s="1"/>
      <c r="F460" s="1"/>
      <c r="G460" s="1"/>
      <c r="H460" s="1"/>
      <c r="I460" s="1"/>
      <c r="J460" s="1"/>
      <c r="K460" s="1"/>
      <c r="L460" s="1"/>
      <c r="M460" s="1"/>
      <c r="N460" s="1"/>
      <c r="O460" s="1"/>
      <c r="P460" s="1"/>
      <c r="Q460" s="1"/>
      <c r="R460" s="1"/>
      <c r="S460" s="1"/>
      <c r="T460" s="1"/>
      <c r="U460" s="1"/>
      <c r="V460" s="1"/>
      <c r="W460" s="231">
        <f t="shared" si="6"/>
        <v>0</v>
      </c>
    </row>
    <row r="461" spans="1:23" x14ac:dyDescent="0.25">
      <c r="A461" s="1"/>
      <c r="B461" s="1"/>
      <c r="C461" s="1"/>
      <c r="D461" s="1"/>
      <c r="E461" s="1"/>
      <c r="F461" s="1"/>
      <c r="G461" s="1"/>
      <c r="H461" s="1"/>
      <c r="I461" s="1"/>
      <c r="J461" s="1"/>
      <c r="K461" s="1"/>
      <c r="L461" s="1"/>
      <c r="M461" s="1"/>
      <c r="N461" s="1"/>
      <c r="O461" s="1"/>
      <c r="P461" s="1"/>
      <c r="Q461" s="1"/>
      <c r="R461" s="1"/>
      <c r="S461" s="1"/>
      <c r="T461" s="1"/>
      <c r="U461" s="1"/>
      <c r="V461" s="1"/>
      <c r="W461" s="231">
        <f t="shared" si="6"/>
        <v>0</v>
      </c>
    </row>
    <row r="462" spans="1:23" x14ac:dyDescent="0.25">
      <c r="A462" s="1"/>
      <c r="B462" s="1"/>
      <c r="C462" s="1"/>
      <c r="D462" s="1"/>
      <c r="E462" s="1"/>
      <c r="F462" s="1"/>
      <c r="G462" s="1"/>
      <c r="H462" s="1"/>
      <c r="I462" s="1"/>
      <c r="J462" s="1"/>
      <c r="K462" s="1"/>
      <c r="L462" s="1"/>
      <c r="M462" s="1"/>
      <c r="N462" s="1"/>
      <c r="O462" s="1"/>
      <c r="P462" s="1"/>
      <c r="Q462" s="1"/>
      <c r="R462" s="1"/>
      <c r="S462" s="1"/>
      <c r="T462" s="1"/>
      <c r="U462" s="1"/>
      <c r="V462" s="1"/>
      <c r="W462" s="231">
        <f t="shared" si="6"/>
        <v>0</v>
      </c>
    </row>
    <row r="463" spans="1:23" x14ac:dyDescent="0.25">
      <c r="A463" s="1"/>
      <c r="B463" s="1"/>
      <c r="C463" s="1"/>
      <c r="D463" s="1"/>
      <c r="E463" s="1"/>
      <c r="F463" s="1"/>
      <c r="G463" s="1"/>
      <c r="H463" s="1"/>
      <c r="I463" s="1"/>
      <c r="J463" s="1"/>
      <c r="K463" s="1"/>
      <c r="L463" s="1"/>
      <c r="M463" s="1"/>
      <c r="N463" s="1"/>
      <c r="O463" s="1"/>
      <c r="P463" s="1"/>
      <c r="Q463" s="1"/>
      <c r="R463" s="1"/>
      <c r="S463" s="1"/>
      <c r="T463" s="1"/>
      <c r="U463" s="1"/>
      <c r="V463" s="1"/>
      <c r="W463" s="231">
        <f t="shared" si="6"/>
        <v>0</v>
      </c>
    </row>
    <row r="464" spans="1:23" x14ac:dyDescent="0.25">
      <c r="A464" s="1"/>
      <c r="B464" s="1"/>
      <c r="C464" s="1"/>
      <c r="D464" s="1"/>
      <c r="E464" s="1"/>
      <c r="F464" s="1"/>
      <c r="G464" s="1"/>
      <c r="H464" s="1"/>
      <c r="I464" s="1"/>
      <c r="J464" s="1"/>
      <c r="K464" s="1"/>
      <c r="L464" s="1"/>
      <c r="M464" s="1"/>
      <c r="N464" s="1"/>
      <c r="O464" s="1"/>
      <c r="P464" s="1"/>
      <c r="Q464" s="1"/>
      <c r="R464" s="1"/>
      <c r="S464" s="1"/>
      <c r="T464" s="1"/>
      <c r="U464" s="1"/>
      <c r="V464" s="1"/>
      <c r="W464" s="231">
        <f t="shared" si="6"/>
        <v>0</v>
      </c>
    </row>
    <row r="465" spans="1:23" x14ac:dyDescent="0.25">
      <c r="A465" s="1"/>
      <c r="B465" s="1"/>
      <c r="C465" s="1"/>
      <c r="D465" s="1"/>
      <c r="E465" s="1"/>
      <c r="F465" s="1"/>
      <c r="G465" s="1"/>
      <c r="H465" s="1"/>
      <c r="I465" s="1"/>
      <c r="J465" s="1"/>
      <c r="K465" s="1"/>
      <c r="L465" s="1"/>
      <c r="M465" s="1"/>
      <c r="N465" s="1"/>
      <c r="O465" s="1"/>
      <c r="P465" s="1"/>
      <c r="Q465" s="1"/>
      <c r="R465" s="1"/>
      <c r="S465" s="1"/>
      <c r="T465" s="1"/>
      <c r="U465" s="1"/>
      <c r="V465" s="1"/>
      <c r="W465" s="231">
        <f t="shared" si="6"/>
        <v>0</v>
      </c>
    </row>
    <row r="466" spans="1:23" x14ac:dyDescent="0.25">
      <c r="A466" s="1"/>
      <c r="B466" s="1"/>
      <c r="C466" s="1"/>
      <c r="D466" s="1"/>
      <c r="E466" s="1"/>
      <c r="F466" s="1"/>
      <c r="G466" s="1"/>
      <c r="H466" s="1"/>
      <c r="I466" s="1"/>
      <c r="J466" s="1"/>
      <c r="K466" s="1"/>
      <c r="L466" s="1"/>
      <c r="M466" s="1"/>
      <c r="N466" s="1"/>
      <c r="O466" s="1"/>
      <c r="P466" s="1"/>
      <c r="Q466" s="1"/>
      <c r="R466" s="1"/>
      <c r="S466" s="1"/>
      <c r="T466" s="1"/>
      <c r="U466" s="1"/>
      <c r="V466" s="1"/>
      <c r="W466" s="231">
        <f t="shared" si="6"/>
        <v>0</v>
      </c>
    </row>
    <row r="467" spans="1:23" x14ac:dyDescent="0.25">
      <c r="A467" s="1"/>
      <c r="B467" s="1"/>
      <c r="C467" s="1"/>
      <c r="D467" s="1"/>
      <c r="E467" s="1"/>
      <c r="F467" s="1"/>
      <c r="G467" s="1"/>
      <c r="H467" s="1"/>
      <c r="I467" s="1"/>
      <c r="J467" s="1"/>
      <c r="K467" s="1"/>
      <c r="L467" s="1"/>
      <c r="M467" s="1"/>
      <c r="N467" s="1"/>
      <c r="O467" s="1"/>
      <c r="P467" s="1"/>
      <c r="Q467" s="1"/>
      <c r="R467" s="1"/>
      <c r="S467" s="1"/>
      <c r="T467" s="1"/>
      <c r="U467" s="1"/>
      <c r="V467" s="1"/>
      <c r="W467" s="231">
        <f t="shared" si="6"/>
        <v>0</v>
      </c>
    </row>
    <row r="468" spans="1:23" x14ac:dyDescent="0.25">
      <c r="A468" s="1"/>
      <c r="B468" s="1"/>
      <c r="C468" s="1"/>
      <c r="D468" s="1"/>
      <c r="E468" s="1"/>
      <c r="F468" s="1"/>
      <c r="G468" s="1"/>
      <c r="H468" s="1"/>
      <c r="I468" s="1"/>
      <c r="J468" s="1"/>
      <c r="K468" s="1"/>
      <c r="L468" s="1"/>
      <c r="M468" s="1"/>
      <c r="N468" s="1"/>
      <c r="O468" s="1"/>
      <c r="P468" s="1"/>
      <c r="Q468" s="1"/>
      <c r="R468" s="1"/>
      <c r="S468" s="1"/>
      <c r="T468" s="1"/>
      <c r="U468" s="1"/>
      <c r="V468" s="1"/>
      <c r="W468" s="231">
        <f t="shared" ref="W468:W513" si="7">SUM(K468:V468)</f>
        <v>0</v>
      </c>
    </row>
    <row r="469" spans="1:23" x14ac:dyDescent="0.25">
      <c r="A469" s="1"/>
      <c r="B469" s="1"/>
      <c r="C469" s="1"/>
      <c r="D469" s="1"/>
      <c r="E469" s="1"/>
      <c r="F469" s="1"/>
      <c r="G469" s="1"/>
      <c r="H469" s="1"/>
      <c r="I469" s="1"/>
      <c r="J469" s="1"/>
      <c r="K469" s="1"/>
      <c r="L469" s="1"/>
      <c r="M469" s="1"/>
      <c r="N469" s="1"/>
      <c r="O469" s="1"/>
      <c r="P469" s="1"/>
      <c r="Q469" s="1"/>
      <c r="R469" s="1"/>
      <c r="S469" s="1"/>
      <c r="T469" s="1"/>
      <c r="U469" s="1"/>
      <c r="V469" s="1"/>
      <c r="W469" s="231">
        <f t="shared" si="7"/>
        <v>0</v>
      </c>
    </row>
    <row r="470" spans="1:23" x14ac:dyDescent="0.25">
      <c r="A470" s="1"/>
      <c r="B470" s="1"/>
      <c r="C470" s="1"/>
      <c r="D470" s="1"/>
      <c r="E470" s="1"/>
      <c r="F470" s="1"/>
      <c r="G470" s="1"/>
      <c r="H470" s="1"/>
      <c r="I470" s="1"/>
      <c r="J470" s="1"/>
      <c r="K470" s="1"/>
      <c r="L470" s="1"/>
      <c r="M470" s="1"/>
      <c r="N470" s="1"/>
      <c r="O470" s="1"/>
      <c r="P470" s="1"/>
      <c r="Q470" s="1"/>
      <c r="R470" s="1"/>
      <c r="S470" s="1"/>
      <c r="T470" s="1"/>
      <c r="U470" s="1"/>
      <c r="V470" s="1"/>
      <c r="W470" s="231">
        <f t="shared" si="7"/>
        <v>0</v>
      </c>
    </row>
    <row r="471" spans="1:23" x14ac:dyDescent="0.25">
      <c r="A471" s="1"/>
      <c r="B471" s="1"/>
      <c r="C471" s="1"/>
      <c r="D471" s="1"/>
      <c r="E471" s="1"/>
      <c r="F471" s="1"/>
      <c r="G471" s="1"/>
      <c r="H471" s="1"/>
      <c r="I471" s="1"/>
      <c r="J471" s="1"/>
      <c r="K471" s="1"/>
      <c r="L471" s="1"/>
      <c r="M471" s="1"/>
      <c r="N471" s="1"/>
      <c r="O471" s="1"/>
      <c r="P471" s="1"/>
      <c r="Q471" s="1"/>
      <c r="R471" s="1"/>
      <c r="S471" s="1"/>
      <c r="T471" s="1"/>
      <c r="U471" s="1"/>
      <c r="V471" s="1"/>
      <c r="W471" s="231">
        <f t="shared" si="7"/>
        <v>0</v>
      </c>
    </row>
    <row r="472" spans="1:23" x14ac:dyDescent="0.25">
      <c r="A472" s="1"/>
      <c r="B472" s="1"/>
      <c r="C472" s="1"/>
      <c r="D472" s="1"/>
      <c r="E472" s="1"/>
      <c r="F472" s="1"/>
      <c r="G472" s="1"/>
      <c r="H472" s="1"/>
      <c r="I472" s="1"/>
      <c r="J472" s="1"/>
      <c r="K472" s="1"/>
      <c r="L472" s="1"/>
      <c r="M472" s="1"/>
      <c r="N472" s="1"/>
      <c r="O472" s="1"/>
      <c r="P472" s="1"/>
      <c r="Q472" s="1"/>
      <c r="R472" s="1"/>
      <c r="S472" s="1"/>
      <c r="T472" s="1"/>
      <c r="U472" s="1"/>
      <c r="V472" s="1"/>
      <c r="W472" s="231">
        <f t="shared" si="7"/>
        <v>0</v>
      </c>
    </row>
    <row r="473" spans="1:23" x14ac:dyDescent="0.25">
      <c r="A473" s="1"/>
      <c r="B473" s="1"/>
      <c r="C473" s="1"/>
      <c r="D473" s="1"/>
      <c r="E473" s="1"/>
      <c r="F473" s="1"/>
      <c r="G473" s="1"/>
      <c r="H473" s="1"/>
      <c r="I473" s="1"/>
      <c r="J473" s="1"/>
      <c r="K473" s="1"/>
      <c r="L473" s="1"/>
      <c r="M473" s="1"/>
      <c r="N473" s="1"/>
      <c r="O473" s="1"/>
      <c r="P473" s="1"/>
      <c r="Q473" s="1"/>
      <c r="R473" s="1"/>
      <c r="S473" s="1"/>
      <c r="T473" s="1"/>
      <c r="U473" s="1"/>
      <c r="V473" s="1"/>
      <c r="W473" s="231">
        <f t="shared" si="7"/>
        <v>0</v>
      </c>
    </row>
    <row r="474" spans="1:23" x14ac:dyDescent="0.25">
      <c r="A474" s="1"/>
      <c r="B474" s="1"/>
      <c r="C474" s="1"/>
      <c r="D474" s="1"/>
      <c r="E474" s="1"/>
      <c r="F474" s="1"/>
      <c r="G474" s="1"/>
      <c r="H474" s="1"/>
      <c r="I474" s="1"/>
      <c r="J474" s="1"/>
      <c r="K474" s="1"/>
      <c r="L474" s="1"/>
      <c r="M474" s="1"/>
      <c r="N474" s="1"/>
      <c r="O474" s="1"/>
      <c r="P474" s="1"/>
      <c r="Q474" s="1"/>
      <c r="R474" s="1"/>
      <c r="S474" s="1"/>
      <c r="T474" s="1"/>
      <c r="U474" s="1"/>
      <c r="V474" s="1"/>
      <c r="W474" s="231">
        <f t="shared" si="7"/>
        <v>0</v>
      </c>
    </row>
    <row r="475" spans="1:23" x14ac:dyDescent="0.25">
      <c r="A475" s="1"/>
      <c r="B475" s="1"/>
      <c r="C475" s="1"/>
      <c r="D475" s="1"/>
      <c r="E475" s="1"/>
      <c r="F475" s="1"/>
      <c r="G475" s="1"/>
      <c r="H475" s="1"/>
      <c r="I475" s="1"/>
      <c r="J475" s="1"/>
      <c r="K475" s="1"/>
      <c r="L475" s="1"/>
      <c r="M475" s="1"/>
      <c r="N475" s="1"/>
      <c r="O475" s="1"/>
      <c r="P475" s="1"/>
      <c r="Q475" s="1"/>
      <c r="R475" s="1"/>
      <c r="S475" s="1"/>
      <c r="T475" s="1"/>
      <c r="U475" s="1"/>
      <c r="V475" s="1"/>
      <c r="W475" s="231">
        <f t="shared" si="7"/>
        <v>0</v>
      </c>
    </row>
    <row r="476" spans="1:23" x14ac:dyDescent="0.25">
      <c r="A476" s="1"/>
      <c r="B476" s="1"/>
      <c r="C476" s="1"/>
      <c r="D476" s="1"/>
      <c r="E476" s="1"/>
      <c r="F476" s="1"/>
      <c r="G476" s="1"/>
      <c r="H476" s="1"/>
      <c r="I476" s="1"/>
      <c r="J476" s="1"/>
      <c r="K476" s="1"/>
      <c r="L476" s="1"/>
      <c r="M476" s="1"/>
      <c r="N476" s="1"/>
      <c r="O476" s="1"/>
      <c r="P476" s="1"/>
      <c r="Q476" s="1"/>
      <c r="R476" s="1"/>
      <c r="S476" s="1"/>
      <c r="T476" s="1"/>
      <c r="U476" s="1"/>
      <c r="V476" s="1"/>
      <c r="W476" s="231">
        <f t="shared" si="7"/>
        <v>0</v>
      </c>
    </row>
    <row r="477" spans="1:23" x14ac:dyDescent="0.25">
      <c r="A477" s="1"/>
      <c r="B477" s="1"/>
      <c r="C477" s="1"/>
      <c r="D477" s="1"/>
      <c r="E477" s="1"/>
      <c r="F477" s="1"/>
      <c r="G477" s="1"/>
      <c r="H477" s="1"/>
      <c r="I477" s="1"/>
      <c r="J477" s="1"/>
      <c r="K477" s="1"/>
      <c r="L477" s="1"/>
      <c r="M477" s="1"/>
      <c r="N477" s="1"/>
      <c r="O477" s="1"/>
      <c r="P477" s="1"/>
      <c r="Q477" s="1"/>
      <c r="R477" s="1"/>
      <c r="S477" s="1"/>
      <c r="T477" s="1"/>
      <c r="U477" s="1"/>
      <c r="V477" s="1"/>
      <c r="W477" s="231">
        <f t="shared" si="7"/>
        <v>0</v>
      </c>
    </row>
    <row r="478" spans="1:23" x14ac:dyDescent="0.25">
      <c r="A478" s="1"/>
      <c r="B478" s="1"/>
      <c r="C478" s="1"/>
      <c r="D478" s="1"/>
      <c r="E478" s="1"/>
      <c r="F478" s="1"/>
      <c r="G478" s="1"/>
      <c r="H478" s="1"/>
      <c r="I478" s="1"/>
      <c r="J478" s="1"/>
      <c r="K478" s="1"/>
      <c r="L478" s="1"/>
      <c r="M478" s="1"/>
      <c r="N478" s="1"/>
      <c r="O478" s="1"/>
      <c r="P478" s="1"/>
      <c r="Q478" s="1"/>
      <c r="R478" s="1"/>
      <c r="S478" s="1"/>
      <c r="T478" s="1"/>
      <c r="U478" s="1"/>
      <c r="V478" s="1"/>
      <c r="W478" s="231">
        <f t="shared" si="7"/>
        <v>0</v>
      </c>
    </row>
    <row r="479" spans="1:23" x14ac:dyDescent="0.25">
      <c r="A479" s="1"/>
      <c r="B479" s="1"/>
      <c r="C479" s="1"/>
      <c r="D479" s="1"/>
      <c r="E479" s="1"/>
      <c r="F479" s="1"/>
      <c r="G479" s="1"/>
      <c r="H479" s="1"/>
      <c r="I479" s="1"/>
      <c r="J479" s="1"/>
      <c r="K479" s="1"/>
      <c r="L479" s="1"/>
      <c r="M479" s="1"/>
      <c r="N479" s="1"/>
      <c r="O479" s="1"/>
      <c r="P479" s="1"/>
      <c r="Q479" s="1"/>
      <c r="R479" s="1"/>
      <c r="S479" s="1"/>
      <c r="T479" s="1"/>
      <c r="U479" s="1"/>
      <c r="V479" s="1"/>
      <c r="W479" s="231">
        <f t="shared" si="7"/>
        <v>0</v>
      </c>
    </row>
    <row r="480" spans="1:23" x14ac:dyDescent="0.25">
      <c r="A480" s="1"/>
      <c r="B480" s="1"/>
      <c r="C480" s="1"/>
      <c r="D480" s="1"/>
      <c r="E480" s="1"/>
      <c r="F480" s="1"/>
      <c r="G480" s="1"/>
      <c r="H480" s="1"/>
      <c r="I480" s="1"/>
      <c r="J480" s="1"/>
      <c r="K480" s="1"/>
      <c r="L480" s="1"/>
      <c r="M480" s="1"/>
      <c r="N480" s="1"/>
      <c r="O480" s="1"/>
      <c r="P480" s="1"/>
      <c r="Q480" s="1"/>
      <c r="R480" s="1"/>
      <c r="S480" s="1"/>
      <c r="T480" s="1"/>
      <c r="U480" s="1"/>
      <c r="V480" s="1"/>
      <c r="W480" s="231">
        <f t="shared" si="7"/>
        <v>0</v>
      </c>
    </row>
    <row r="481" spans="1:23" x14ac:dyDescent="0.25">
      <c r="A481" s="1"/>
      <c r="B481" s="1"/>
      <c r="C481" s="1"/>
      <c r="D481" s="1"/>
      <c r="E481" s="1"/>
      <c r="F481" s="1"/>
      <c r="G481" s="1"/>
      <c r="H481" s="1"/>
      <c r="I481" s="1"/>
      <c r="J481" s="1"/>
      <c r="K481" s="1"/>
      <c r="L481" s="1"/>
      <c r="M481" s="1"/>
      <c r="N481" s="1"/>
      <c r="O481" s="1"/>
      <c r="P481" s="1"/>
      <c r="Q481" s="1"/>
      <c r="R481" s="1"/>
      <c r="S481" s="1"/>
      <c r="T481" s="1"/>
      <c r="U481" s="1"/>
      <c r="V481" s="1"/>
      <c r="W481" s="231">
        <f t="shared" si="7"/>
        <v>0</v>
      </c>
    </row>
    <row r="482" spans="1:23" x14ac:dyDescent="0.25">
      <c r="A482" s="1"/>
      <c r="B482" s="1"/>
      <c r="C482" s="1"/>
      <c r="D482" s="1"/>
      <c r="E482" s="1"/>
      <c r="F482" s="1"/>
      <c r="G482" s="1"/>
      <c r="H482" s="1"/>
      <c r="I482" s="1"/>
      <c r="J482" s="1"/>
      <c r="K482" s="1"/>
      <c r="L482" s="1"/>
      <c r="M482" s="1"/>
      <c r="N482" s="1"/>
      <c r="O482" s="1"/>
      <c r="P482" s="1"/>
      <c r="Q482" s="1"/>
      <c r="R482" s="1"/>
      <c r="S482" s="1"/>
      <c r="T482" s="1"/>
      <c r="U482" s="1"/>
      <c r="V482" s="1"/>
      <c r="W482" s="231">
        <f t="shared" si="7"/>
        <v>0</v>
      </c>
    </row>
    <row r="483" spans="1:23" x14ac:dyDescent="0.25">
      <c r="A483" s="1"/>
      <c r="B483" s="1"/>
      <c r="C483" s="1"/>
      <c r="D483" s="1"/>
      <c r="E483" s="1"/>
      <c r="F483" s="1"/>
      <c r="G483" s="1"/>
      <c r="H483" s="1"/>
      <c r="I483" s="1"/>
      <c r="J483" s="1"/>
      <c r="K483" s="1"/>
      <c r="L483" s="1"/>
      <c r="M483" s="1"/>
      <c r="N483" s="1"/>
      <c r="O483" s="1"/>
      <c r="P483" s="1"/>
      <c r="Q483" s="1"/>
      <c r="R483" s="1"/>
      <c r="S483" s="1"/>
      <c r="T483" s="1"/>
      <c r="U483" s="1"/>
      <c r="V483" s="1"/>
      <c r="W483" s="231">
        <f t="shared" si="7"/>
        <v>0</v>
      </c>
    </row>
    <row r="484" spans="1:23" x14ac:dyDescent="0.25">
      <c r="A484" s="1"/>
      <c r="B484" s="1"/>
      <c r="C484" s="1"/>
      <c r="D484" s="1"/>
      <c r="E484" s="1"/>
      <c r="F484" s="1"/>
      <c r="G484" s="1"/>
      <c r="H484" s="1"/>
      <c r="I484" s="1"/>
      <c r="J484" s="1"/>
      <c r="K484" s="1"/>
      <c r="L484" s="1"/>
      <c r="M484" s="1"/>
      <c r="N484" s="1"/>
      <c r="O484" s="1"/>
      <c r="P484" s="1"/>
      <c r="Q484" s="1"/>
      <c r="R484" s="1"/>
      <c r="S484" s="1"/>
      <c r="T484" s="1"/>
      <c r="U484" s="1"/>
      <c r="V484" s="1"/>
      <c r="W484" s="231">
        <f t="shared" si="7"/>
        <v>0</v>
      </c>
    </row>
    <row r="485" spans="1:23" x14ac:dyDescent="0.25">
      <c r="A485" s="1"/>
      <c r="B485" s="1"/>
      <c r="C485" s="1"/>
      <c r="D485" s="1"/>
      <c r="E485" s="1"/>
      <c r="F485" s="1"/>
      <c r="G485" s="1"/>
      <c r="H485" s="1"/>
      <c r="I485" s="1"/>
      <c r="J485" s="1"/>
      <c r="K485" s="1"/>
      <c r="L485" s="1"/>
      <c r="M485" s="1"/>
      <c r="N485" s="1"/>
      <c r="O485" s="1"/>
      <c r="P485" s="1"/>
      <c r="Q485" s="1"/>
      <c r="R485" s="1"/>
      <c r="S485" s="1"/>
      <c r="T485" s="1"/>
      <c r="U485" s="1"/>
      <c r="V485" s="1"/>
      <c r="W485" s="231">
        <f t="shared" si="7"/>
        <v>0</v>
      </c>
    </row>
    <row r="486" spans="1:23" x14ac:dyDescent="0.25">
      <c r="A486" s="1"/>
      <c r="B486" s="1"/>
      <c r="C486" s="1"/>
      <c r="D486" s="1"/>
      <c r="E486" s="1"/>
      <c r="F486" s="1"/>
      <c r="G486" s="1"/>
      <c r="H486" s="1"/>
      <c r="I486" s="1"/>
      <c r="J486" s="1"/>
      <c r="K486" s="1"/>
      <c r="L486" s="1"/>
      <c r="M486" s="1"/>
      <c r="N486" s="1"/>
      <c r="O486" s="1"/>
      <c r="P486" s="1"/>
      <c r="Q486" s="1"/>
      <c r="R486" s="1"/>
      <c r="S486" s="1"/>
      <c r="T486" s="1"/>
      <c r="U486" s="1"/>
      <c r="V486" s="1"/>
      <c r="W486" s="231">
        <f t="shared" si="7"/>
        <v>0</v>
      </c>
    </row>
    <row r="487" spans="1:23" x14ac:dyDescent="0.25">
      <c r="A487" s="1"/>
      <c r="B487" s="1"/>
      <c r="C487" s="1"/>
      <c r="D487" s="1"/>
      <c r="E487" s="1"/>
      <c r="F487" s="1"/>
      <c r="G487" s="1"/>
      <c r="H487" s="1"/>
      <c r="I487" s="1"/>
      <c r="J487" s="1"/>
      <c r="K487" s="1"/>
      <c r="L487" s="1"/>
      <c r="M487" s="1"/>
      <c r="N487" s="1"/>
      <c r="O487" s="1"/>
      <c r="P487" s="1"/>
      <c r="Q487" s="1"/>
      <c r="R487" s="1"/>
      <c r="S487" s="1"/>
      <c r="T487" s="1"/>
      <c r="U487" s="1"/>
      <c r="V487" s="1"/>
      <c r="W487" s="231">
        <f t="shared" si="7"/>
        <v>0</v>
      </c>
    </row>
    <row r="488" spans="1:23" x14ac:dyDescent="0.25">
      <c r="A488" s="1"/>
      <c r="B488" s="1"/>
      <c r="C488" s="1"/>
      <c r="D488" s="1"/>
      <c r="E488" s="1"/>
      <c r="F488" s="1"/>
      <c r="G488" s="1"/>
      <c r="H488" s="1"/>
      <c r="I488" s="1"/>
      <c r="J488" s="1"/>
      <c r="K488" s="1"/>
      <c r="L488" s="1"/>
      <c r="M488" s="1"/>
      <c r="N488" s="1"/>
      <c r="O488" s="1"/>
      <c r="P488" s="1"/>
      <c r="Q488" s="1"/>
      <c r="R488" s="1"/>
      <c r="S488" s="1"/>
      <c r="T488" s="1"/>
      <c r="U488" s="1"/>
      <c r="V488" s="1"/>
      <c r="W488" s="231">
        <f t="shared" si="7"/>
        <v>0</v>
      </c>
    </row>
    <row r="489" spans="1:23" x14ac:dyDescent="0.25">
      <c r="A489" s="1"/>
      <c r="B489" s="1"/>
      <c r="C489" s="1"/>
      <c r="D489" s="1"/>
      <c r="E489" s="1"/>
      <c r="F489" s="1"/>
      <c r="G489" s="1"/>
      <c r="H489" s="1"/>
      <c r="I489" s="1"/>
      <c r="J489" s="1"/>
      <c r="K489" s="1"/>
      <c r="L489" s="1"/>
      <c r="M489" s="1"/>
      <c r="N489" s="1"/>
      <c r="O489" s="1"/>
      <c r="P489" s="1"/>
      <c r="Q489" s="1"/>
      <c r="R489" s="1"/>
      <c r="S489" s="1"/>
      <c r="T489" s="1"/>
      <c r="U489" s="1"/>
      <c r="V489" s="1"/>
      <c r="W489" s="231">
        <f t="shared" si="7"/>
        <v>0</v>
      </c>
    </row>
    <row r="490" spans="1:23" x14ac:dyDescent="0.25">
      <c r="A490" s="1"/>
      <c r="B490" s="1"/>
      <c r="C490" s="1"/>
      <c r="D490" s="1"/>
      <c r="E490" s="1"/>
      <c r="F490" s="1"/>
      <c r="G490" s="1"/>
      <c r="H490" s="1"/>
      <c r="I490" s="1"/>
      <c r="J490" s="1"/>
      <c r="K490" s="1"/>
      <c r="L490" s="1"/>
      <c r="M490" s="1"/>
      <c r="N490" s="1"/>
      <c r="O490" s="1"/>
      <c r="P490" s="1"/>
      <c r="Q490" s="1"/>
      <c r="R490" s="1"/>
      <c r="S490" s="1"/>
      <c r="T490" s="1"/>
      <c r="U490" s="1"/>
      <c r="V490" s="1"/>
      <c r="W490" s="231">
        <f t="shared" si="7"/>
        <v>0</v>
      </c>
    </row>
    <row r="491" spans="1:23" x14ac:dyDescent="0.25">
      <c r="A491" s="1"/>
      <c r="B491" s="1"/>
      <c r="C491" s="1"/>
      <c r="D491" s="1"/>
      <c r="E491" s="1"/>
      <c r="F491" s="1"/>
      <c r="G491" s="1"/>
      <c r="H491" s="1"/>
      <c r="I491" s="1"/>
      <c r="J491" s="1"/>
      <c r="K491" s="1"/>
      <c r="L491" s="1"/>
      <c r="M491" s="1"/>
      <c r="N491" s="1"/>
      <c r="O491" s="1"/>
      <c r="P491" s="1"/>
      <c r="Q491" s="1"/>
      <c r="R491" s="1"/>
      <c r="S491" s="1"/>
      <c r="T491" s="1"/>
      <c r="U491" s="1"/>
      <c r="V491" s="1"/>
      <c r="W491" s="231">
        <f t="shared" si="7"/>
        <v>0</v>
      </c>
    </row>
    <row r="492" spans="1:23" x14ac:dyDescent="0.25">
      <c r="A492" s="1"/>
      <c r="B492" s="1"/>
      <c r="C492" s="1"/>
      <c r="D492" s="1"/>
      <c r="E492" s="1"/>
      <c r="F492" s="1"/>
      <c r="G492" s="1"/>
      <c r="H492" s="1"/>
      <c r="I492" s="1"/>
      <c r="J492" s="1"/>
      <c r="K492" s="1"/>
      <c r="L492" s="1"/>
      <c r="M492" s="1"/>
      <c r="N492" s="1"/>
      <c r="O492" s="1"/>
      <c r="P492" s="1"/>
      <c r="Q492" s="1"/>
      <c r="R492" s="1"/>
      <c r="S492" s="1"/>
      <c r="T492" s="1"/>
      <c r="U492" s="1"/>
      <c r="V492" s="1"/>
      <c r="W492" s="231">
        <f t="shared" si="7"/>
        <v>0</v>
      </c>
    </row>
    <row r="493" spans="1:23" x14ac:dyDescent="0.25">
      <c r="A493" s="1"/>
      <c r="B493" s="1"/>
      <c r="C493" s="1"/>
      <c r="D493" s="1"/>
      <c r="E493" s="1"/>
      <c r="F493" s="1"/>
      <c r="G493" s="1"/>
      <c r="H493" s="1"/>
      <c r="I493" s="1"/>
      <c r="J493" s="1"/>
      <c r="K493" s="1"/>
      <c r="L493" s="1"/>
      <c r="M493" s="1"/>
      <c r="N493" s="1"/>
      <c r="O493" s="1"/>
      <c r="P493" s="1"/>
      <c r="Q493" s="1"/>
      <c r="R493" s="1"/>
      <c r="S493" s="1"/>
      <c r="T493" s="1"/>
      <c r="U493" s="1"/>
      <c r="V493" s="1"/>
      <c r="W493" s="231">
        <f t="shared" si="7"/>
        <v>0</v>
      </c>
    </row>
    <row r="494" spans="1:23" x14ac:dyDescent="0.25">
      <c r="A494" s="1"/>
      <c r="B494" s="1"/>
      <c r="C494" s="1"/>
      <c r="D494" s="1"/>
      <c r="E494" s="1"/>
      <c r="F494" s="1"/>
      <c r="G494" s="1"/>
      <c r="H494" s="1"/>
      <c r="I494" s="1"/>
      <c r="J494" s="1"/>
      <c r="K494" s="1"/>
      <c r="L494" s="1"/>
      <c r="M494" s="1"/>
      <c r="N494" s="1"/>
      <c r="O494" s="1"/>
      <c r="P494" s="1"/>
      <c r="Q494" s="1"/>
      <c r="R494" s="1"/>
      <c r="S494" s="1"/>
      <c r="T494" s="1"/>
      <c r="U494" s="1"/>
      <c r="V494" s="1"/>
      <c r="W494" s="231">
        <f t="shared" si="7"/>
        <v>0</v>
      </c>
    </row>
    <row r="495" spans="1:23" x14ac:dyDescent="0.25">
      <c r="A495" s="1"/>
      <c r="B495" s="1"/>
      <c r="C495" s="1"/>
      <c r="D495" s="1"/>
      <c r="E495" s="1"/>
      <c r="F495" s="1"/>
      <c r="G495" s="1"/>
      <c r="H495" s="1"/>
      <c r="I495" s="1"/>
      <c r="J495" s="1"/>
      <c r="K495" s="1"/>
      <c r="L495" s="1"/>
      <c r="M495" s="1"/>
      <c r="N495" s="1"/>
      <c r="O495" s="1"/>
      <c r="P495" s="1"/>
      <c r="Q495" s="1"/>
      <c r="R495" s="1"/>
      <c r="S495" s="1"/>
      <c r="T495" s="1"/>
      <c r="U495" s="1"/>
      <c r="V495" s="1"/>
      <c r="W495" s="231">
        <f t="shared" si="7"/>
        <v>0</v>
      </c>
    </row>
    <row r="496" spans="1:23" x14ac:dyDescent="0.25">
      <c r="A496" s="1"/>
      <c r="B496" s="1"/>
      <c r="C496" s="1"/>
      <c r="D496" s="1"/>
      <c r="E496" s="1"/>
      <c r="F496" s="1"/>
      <c r="G496" s="1"/>
      <c r="H496" s="1"/>
      <c r="I496" s="1"/>
      <c r="J496" s="1"/>
      <c r="K496" s="1"/>
      <c r="L496" s="1"/>
      <c r="M496" s="1"/>
      <c r="N496" s="1"/>
      <c r="O496" s="1"/>
      <c r="P496" s="1"/>
      <c r="Q496" s="1"/>
      <c r="R496" s="1"/>
      <c r="S496" s="1"/>
      <c r="T496" s="1"/>
      <c r="U496" s="1"/>
      <c r="V496" s="1"/>
      <c r="W496" s="231">
        <f t="shared" si="7"/>
        <v>0</v>
      </c>
    </row>
    <row r="497" spans="1:23" x14ac:dyDescent="0.25">
      <c r="A497" s="1"/>
      <c r="B497" s="1"/>
      <c r="C497" s="1"/>
      <c r="D497" s="1"/>
      <c r="E497" s="1"/>
      <c r="F497" s="1"/>
      <c r="G497" s="1"/>
      <c r="H497" s="1"/>
      <c r="I497" s="1"/>
      <c r="J497" s="1"/>
      <c r="K497" s="1"/>
      <c r="L497" s="1"/>
      <c r="M497" s="1"/>
      <c r="N497" s="1"/>
      <c r="O497" s="1"/>
      <c r="P497" s="1"/>
      <c r="Q497" s="1"/>
      <c r="R497" s="1"/>
      <c r="S497" s="1"/>
      <c r="T497" s="1"/>
      <c r="U497" s="1"/>
      <c r="V497" s="1"/>
      <c r="W497" s="231">
        <f t="shared" si="7"/>
        <v>0</v>
      </c>
    </row>
    <row r="498" spans="1:23" x14ac:dyDescent="0.25">
      <c r="A498" s="1"/>
      <c r="B498" s="1"/>
      <c r="C498" s="1"/>
      <c r="D498" s="1"/>
      <c r="E498" s="1"/>
      <c r="F498" s="1"/>
      <c r="G498" s="1"/>
      <c r="H498" s="1"/>
      <c r="I498" s="1"/>
      <c r="J498" s="1"/>
      <c r="K498" s="1"/>
      <c r="L498" s="1"/>
      <c r="M498" s="1"/>
      <c r="N498" s="1"/>
      <c r="O498" s="1"/>
      <c r="P498" s="1"/>
      <c r="Q498" s="1"/>
      <c r="R498" s="1"/>
      <c r="S498" s="1"/>
      <c r="T498" s="1"/>
      <c r="U498" s="1"/>
      <c r="V498" s="1"/>
      <c r="W498" s="231">
        <f t="shared" si="7"/>
        <v>0</v>
      </c>
    </row>
    <row r="499" spans="1:23" x14ac:dyDescent="0.25">
      <c r="A499" s="1"/>
      <c r="B499" s="1"/>
      <c r="C499" s="1"/>
      <c r="D499" s="1"/>
      <c r="E499" s="1"/>
      <c r="F499" s="1"/>
      <c r="G499" s="1"/>
      <c r="H499" s="1"/>
      <c r="I499" s="1"/>
      <c r="J499" s="1"/>
      <c r="K499" s="1"/>
      <c r="L499" s="1"/>
      <c r="M499" s="1"/>
      <c r="N499" s="1"/>
      <c r="O499" s="1"/>
      <c r="P499" s="1"/>
      <c r="Q499" s="1"/>
      <c r="R499" s="1"/>
      <c r="S499" s="1"/>
      <c r="T499" s="1"/>
      <c r="U499" s="1"/>
      <c r="V499" s="1"/>
      <c r="W499" s="231">
        <f t="shared" si="7"/>
        <v>0</v>
      </c>
    </row>
    <row r="500" spans="1:23" x14ac:dyDescent="0.25">
      <c r="A500" s="1"/>
      <c r="B500" s="1"/>
      <c r="C500" s="1"/>
      <c r="D500" s="1"/>
      <c r="E500" s="1"/>
      <c r="F500" s="1"/>
      <c r="G500" s="1"/>
      <c r="H500" s="1"/>
      <c r="I500" s="1"/>
      <c r="J500" s="1"/>
      <c r="K500" s="1"/>
      <c r="L500" s="1"/>
      <c r="M500" s="1"/>
      <c r="N500" s="1"/>
      <c r="O500" s="1"/>
      <c r="P500" s="1"/>
      <c r="Q500" s="1"/>
      <c r="R500" s="1"/>
      <c r="S500" s="1"/>
      <c r="T500" s="1"/>
      <c r="U500" s="1"/>
      <c r="V500" s="1"/>
      <c r="W500" s="231">
        <f t="shared" si="7"/>
        <v>0</v>
      </c>
    </row>
    <row r="501" spans="1:23" x14ac:dyDescent="0.25">
      <c r="A501" s="1"/>
      <c r="B501" s="1"/>
      <c r="C501" s="1"/>
      <c r="D501" s="1"/>
      <c r="E501" s="1"/>
      <c r="F501" s="1"/>
      <c r="G501" s="1"/>
      <c r="H501" s="1"/>
      <c r="I501" s="1"/>
      <c r="J501" s="1"/>
      <c r="K501" s="1"/>
      <c r="L501" s="1"/>
      <c r="M501" s="1"/>
      <c r="N501" s="1"/>
      <c r="O501" s="1"/>
      <c r="P501" s="1"/>
      <c r="Q501" s="1"/>
      <c r="R501" s="1"/>
      <c r="S501" s="1"/>
      <c r="T501" s="1"/>
      <c r="U501" s="1"/>
      <c r="V501" s="1"/>
      <c r="W501" s="231">
        <f t="shared" si="7"/>
        <v>0</v>
      </c>
    </row>
    <row r="502" spans="1:23" x14ac:dyDescent="0.25">
      <c r="A502" s="1"/>
      <c r="B502" s="1"/>
      <c r="C502" s="1"/>
      <c r="D502" s="1"/>
      <c r="E502" s="1"/>
      <c r="F502" s="1"/>
      <c r="G502" s="1"/>
      <c r="H502" s="1"/>
      <c r="I502" s="1"/>
      <c r="J502" s="1"/>
      <c r="K502" s="1"/>
      <c r="L502" s="1"/>
      <c r="M502" s="1"/>
      <c r="N502" s="1"/>
      <c r="O502" s="1"/>
      <c r="P502" s="1"/>
      <c r="Q502" s="1"/>
      <c r="R502" s="1"/>
      <c r="S502" s="1"/>
      <c r="T502" s="1"/>
      <c r="U502" s="1"/>
      <c r="V502" s="1"/>
      <c r="W502" s="231">
        <f t="shared" si="7"/>
        <v>0</v>
      </c>
    </row>
    <row r="503" spans="1:23" x14ac:dyDescent="0.25">
      <c r="A503" s="1"/>
      <c r="B503" s="1"/>
      <c r="C503" s="1"/>
      <c r="D503" s="1"/>
      <c r="E503" s="1"/>
      <c r="F503" s="1"/>
      <c r="G503" s="1"/>
      <c r="H503" s="1"/>
      <c r="I503" s="1"/>
      <c r="J503" s="1"/>
      <c r="K503" s="1"/>
      <c r="L503" s="1"/>
      <c r="M503" s="1"/>
      <c r="N503" s="1"/>
      <c r="O503" s="1"/>
      <c r="P503" s="1"/>
      <c r="Q503" s="1"/>
      <c r="R503" s="1"/>
      <c r="S503" s="1"/>
      <c r="T503" s="1"/>
      <c r="U503" s="1"/>
      <c r="V503" s="1"/>
      <c r="W503" s="231">
        <f t="shared" si="7"/>
        <v>0</v>
      </c>
    </row>
    <row r="504" spans="1:23" x14ac:dyDescent="0.25">
      <c r="A504" s="1"/>
      <c r="B504" s="1"/>
      <c r="C504" s="1"/>
      <c r="D504" s="1"/>
      <c r="E504" s="1"/>
      <c r="F504" s="1"/>
      <c r="G504" s="1"/>
      <c r="H504" s="1"/>
      <c r="I504" s="1"/>
      <c r="J504" s="1"/>
      <c r="K504" s="1"/>
      <c r="L504" s="1"/>
      <c r="M504" s="1"/>
      <c r="N504" s="1"/>
      <c r="O504" s="1"/>
      <c r="P504" s="1"/>
      <c r="Q504" s="1"/>
      <c r="R504" s="1"/>
      <c r="S504" s="1"/>
      <c r="T504" s="1"/>
      <c r="U504" s="1"/>
      <c r="V504" s="1"/>
      <c r="W504" s="231">
        <f t="shared" si="7"/>
        <v>0</v>
      </c>
    </row>
    <row r="505" spans="1:23" x14ac:dyDescent="0.25">
      <c r="A505" s="1"/>
      <c r="B505" s="1"/>
      <c r="C505" s="1"/>
      <c r="D505" s="1"/>
      <c r="E505" s="1"/>
      <c r="F505" s="1"/>
      <c r="G505" s="1"/>
      <c r="H505" s="1"/>
      <c r="I505" s="1"/>
      <c r="J505" s="1"/>
      <c r="K505" s="1"/>
      <c r="L505" s="1"/>
      <c r="M505" s="1"/>
      <c r="N505" s="1"/>
      <c r="O505" s="1"/>
      <c r="P505" s="1"/>
      <c r="Q505" s="1"/>
      <c r="R505" s="1"/>
      <c r="S505" s="1"/>
      <c r="T505" s="1"/>
      <c r="U505" s="1"/>
      <c r="V505" s="1"/>
      <c r="W505" s="231">
        <f t="shared" si="7"/>
        <v>0</v>
      </c>
    </row>
    <row r="506" spans="1:23" x14ac:dyDescent="0.25">
      <c r="A506" s="1"/>
      <c r="B506" s="1"/>
      <c r="C506" s="1"/>
      <c r="D506" s="1"/>
      <c r="E506" s="1"/>
      <c r="F506" s="1"/>
      <c r="G506" s="1"/>
      <c r="H506" s="1"/>
      <c r="I506" s="1"/>
      <c r="J506" s="1"/>
      <c r="K506" s="1"/>
      <c r="L506" s="1"/>
      <c r="M506" s="1"/>
      <c r="N506" s="1"/>
      <c r="O506" s="1"/>
      <c r="P506" s="1"/>
      <c r="Q506" s="1"/>
      <c r="R506" s="1"/>
      <c r="S506" s="1"/>
      <c r="T506" s="1"/>
      <c r="U506" s="1"/>
      <c r="V506" s="1"/>
      <c r="W506" s="231">
        <f t="shared" si="7"/>
        <v>0</v>
      </c>
    </row>
    <row r="507" spans="1:23" x14ac:dyDescent="0.25">
      <c r="A507" s="1"/>
      <c r="B507" s="1"/>
      <c r="C507" s="1"/>
      <c r="D507" s="1"/>
      <c r="E507" s="1"/>
      <c r="F507" s="1"/>
      <c r="G507" s="1"/>
      <c r="H507" s="1"/>
      <c r="I507" s="1"/>
      <c r="J507" s="1"/>
      <c r="K507" s="1"/>
      <c r="L507" s="1"/>
      <c r="M507" s="1"/>
      <c r="N507" s="1"/>
      <c r="O507" s="1"/>
      <c r="P507" s="1"/>
      <c r="Q507" s="1"/>
      <c r="R507" s="1"/>
      <c r="S507" s="1"/>
      <c r="T507" s="1"/>
      <c r="U507" s="1"/>
      <c r="V507" s="1"/>
      <c r="W507" s="231">
        <f t="shared" si="7"/>
        <v>0</v>
      </c>
    </row>
    <row r="508" spans="1:23" x14ac:dyDescent="0.25">
      <c r="A508" s="1"/>
      <c r="B508" s="1"/>
      <c r="C508" s="1"/>
      <c r="D508" s="1"/>
      <c r="E508" s="1"/>
      <c r="F508" s="1"/>
      <c r="G508" s="1"/>
      <c r="H508" s="1"/>
      <c r="I508" s="1"/>
      <c r="J508" s="1"/>
      <c r="K508" s="1"/>
      <c r="L508" s="1"/>
      <c r="M508" s="1"/>
      <c r="N508" s="1"/>
      <c r="O508" s="1"/>
      <c r="P508" s="1"/>
      <c r="Q508" s="1"/>
      <c r="R508" s="1"/>
      <c r="S508" s="1"/>
      <c r="T508" s="1"/>
      <c r="U508" s="1"/>
      <c r="V508" s="1"/>
      <c r="W508" s="231">
        <f t="shared" si="7"/>
        <v>0</v>
      </c>
    </row>
    <row r="509" spans="1:23" x14ac:dyDescent="0.25">
      <c r="A509" s="1"/>
      <c r="B509" s="1"/>
      <c r="C509" s="1"/>
      <c r="D509" s="1"/>
      <c r="E509" s="1"/>
      <c r="F509" s="1"/>
      <c r="G509" s="1"/>
      <c r="H509" s="1"/>
      <c r="I509" s="1"/>
      <c r="J509" s="1"/>
      <c r="K509" s="1"/>
      <c r="L509" s="1"/>
      <c r="M509" s="1"/>
      <c r="N509" s="1"/>
      <c r="O509" s="1"/>
      <c r="P509" s="1"/>
      <c r="Q509" s="1"/>
      <c r="R509" s="1"/>
      <c r="S509" s="1"/>
      <c r="T509" s="1"/>
      <c r="U509" s="1"/>
      <c r="V509" s="1"/>
      <c r="W509" s="231">
        <f t="shared" si="7"/>
        <v>0</v>
      </c>
    </row>
    <row r="510" spans="1:23" x14ac:dyDescent="0.25">
      <c r="A510" s="1"/>
      <c r="B510" s="1"/>
      <c r="C510" s="1"/>
      <c r="D510" s="1"/>
      <c r="E510" s="1"/>
      <c r="F510" s="1"/>
      <c r="G510" s="1"/>
      <c r="H510" s="1"/>
      <c r="I510" s="1"/>
      <c r="J510" s="1"/>
      <c r="K510" s="1"/>
      <c r="L510" s="1"/>
      <c r="M510" s="1"/>
      <c r="N510" s="1"/>
      <c r="O510" s="1"/>
      <c r="P510" s="1"/>
      <c r="Q510" s="1"/>
      <c r="R510" s="1"/>
      <c r="S510" s="1"/>
      <c r="T510" s="1"/>
      <c r="U510" s="1"/>
      <c r="V510" s="1"/>
      <c r="W510" s="231">
        <f t="shared" si="7"/>
        <v>0</v>
      </c>
    </row>
    <row r="511" spans="1:23" x14ac:dyDescent="0.25">
      <c r="A511" s="1"/>
      <c r="B511" s="1"/>
      <c r="C511" s="1"/>
      <c r="D511" s="1"/>
      <c r="E511" s="1"/>
      <c r="F511" s="1"/>
      <c r="G511" s="1"/>
      <c r="H511" s="1"/>
      <c r="I511" s="1"/>
      <c r="J511" s="1"/>
      <c r="K511" s="1"/>
      <c r="L511" s="1"/>
      <c r="M511" s="1"/>
      <c r="N511" s="1"/>
      <c r="O511" s="1"/>
      <c r="P511" s="1"/>
      <c r="Q511" s="1"/>
      <c r="R511" s="1"/>
      <c r="S511" s="1"/>
      <c r="T511" s="1"/>
      <c r="U511" s="1"/>
      <c r="V511" s="1"/>
      <c r="W511" s="231">
        <f t="shared" si="7"/>
        <v>0</v>
      </c>
    </row>
    <row r="512" spans="1:23" x14ac:dyDescent="0.25">
      <c r="A512" s="1"/>
      <c r="B512" s="1"/>
      <c r="C512" s="1"/>
      <c r="D512" s="1"/>
      <c r="E512" s="1"/>
      <c r="F512" s="1"/>
      <c r="G512" s="1"/>
      <c r="H512" s="1"/>
      <c r="I512" s="1"/>
      <c r="J512" s="1"/>
      <c r="K512" s="1"/>
      <c r="L512" s="1"/>
      <c r="M512" s="1"/>
      <c r="N512" s="1"/>
      <c r="O512" s="1"/>
      <c r="P512" s="1"/>
      <c r="Q512" s="1"/>
      <c r="R512" s="1"/>
      <c r="S512" s="1"/>
      <c r="T512" s="1"/>
      <c r="U512" s="1"/>
      <c r="V512" s="1"/>
      <c r="W512" s="231">
        <f t="shared" si="7"/>
        <v>0</v>
      </c>
    </row>
    <row r="513" spans="1:23" ht="15.75" thickBot="1" x14ac:dyDescent="0.3">
      <c r="A513" s="232"/>
      <c r="B513" s="232"/>
      <c r="C513" s="232"/>
      <c r="D513" s="232"/>
      <c r="E513" s="232"/>
      <c r="F513" s="232"/>
      <c r="G513" s="232"/>
      <c r="H513" s="232"/>
      <c r="I513" s="232"/>
      <c r="J513" s="232"/>
      <c r="K513" s="232"/>
      <c r="L513" s="232"/>
      <c r="M513" s="232"/>
      <c r="N513" s="232"/>
      <c r="O513" s="232"/>
      <c r="P513" s="232"/>
      <c r="Q513" s="232"/>
      <c r="R513" s="232"/>
      <c r="S513" s="232"/>
      <c r="T513" s="232"/>
      <c r="U513" s="232"/>
      <c r="V513" s="232"/>
      <c r="W513" s="242">
        <f t="shared" si="7"/>
        <v>0</v>
      </c>
    </row>
    <row r="514" spans="1:23" ht="15.75" thickBot="1" x14ac:dyDescent="0.3">
      <c r="A514" s="240" t="s">
        <v>76</v>
      </c>
      <c r="B514" s="241"/>
      <c r="C514" s="241"/>
      <c r="D514" s="241"/>
      <c r="E514" s="243">
        <f>SUM(E19:E513)</f>
        <v>0</v>
      </c>
      <c r="F514" s="243">
        <f t="shared" ref="F514:J514" si="8">SUM(F19:F513)</f>
        <v>0</v>
      </c>
      <c r="G514" s="243">
        <f t="shared" si="8"/>
        <v>0</v>
      </c>
      <c r="H514" s="243">
        <f t="shared" si="8"/>
        <v>0</v>
      </c>
      <c r="I514" s="243">
        <f t="shared" si="8"/>
        <v>0</v>
      </c>
      <c r="J514" s="243">
        <f t="shared" si="8"/>
        <v>0</v>
      </c>
      <c r="K514" s="244">
        <f>SUM(K19:K513)</f>
        <v>0</v>
      </c>
      <c r="L514" s="244">
        <f t="shared" ref="L514:W514" si="9">SUM(L19:L513)</f>
        <v>0</v>
      </c>
      <c r="M514" s="244">
        <f t="shared" si="9"/>
        <v>0</v>
      </c>
      <c r="N514" s="244">
        <f t="shared" si="9"/>
        <v>0</v>
      </c>
      <c r="O514" s="244">
        <f t="shared" si="9"/>
        <v>0</v>
      </c>
      <c r="P514" s="244">
        <f t="shared" si="9"/>
        <v>0</v>
      </c>
      <c r="Q514" s="244">
        <f t="shared" si="9"/>
        <v>0</v>
      </c>
      <c r="R514" s="244">
        <f t="shared" si="9"/>
        <v>0</v>
      </c>
      <c r="S514" s="244">
        <f t="shared" si="9"/>
        <v>0</v>
      </c>
      <c r="T514" s="244">
        <f t="shared" si="9"/>
        <v>0</v>
      </c>
      <c r="U514" s="244">
        <f t="shared" si="9"/>
        <v>0</v>
      </c>
      <c r="V514" s="244">
        <f t="shared" si="9"/>
        <v>0</v>
      </c>
      <c r="W514" s="244">
        <f t="shared" si="9"/>
        <v>0</v>
      </c>
    </row>
    <row r="515" spans="1:23" x14ac:dyDescent="0.25">
      <c r="K515" s="233"/>
      <c r="L515" s="233"/>
      <c r="M515" s="233"/>
      <c r="N515" s="233"/>
      <c r="O515" s="233"/>
      <c r="P515" s="233"/>
      <c r="Q515" s="233"/>
      <c r="R515" s="233"/>
      <c r="S515" s="233"/>
      <c r="T515" s="233"/>
      <c r="U515" s="233"/>
      <c r="V515" s="233"/>
      <c r="W515" s="233"/>
    </row>
    <row r="517" spans="1:23" ht="15.75" thickBot="1" x14ac:dyDescent="0.3">
      <c r="K517" s="79" t="s">
        <v>99</v>
      </c>
      <c r="L517" s="79" t="s">
        <v>100</v>
      </c>
      <c r="M517" s="79" t="s">
        <v>101</v>
      </c>
      <c r="N517" s="79" t="s">
        <v>102</v>
      </c>
      <c r="O517" s="79" t="s">
        <v>103</v>
      </c>
      <c r="P517" s="79" t="s">
        <v>104</v>
      </c>
      <c r="Q517" s="80" t="s">
        <v>105</v>
      </c>
      <c r="R517" s="80" t="s">
        <v>106</v>
      </c>
      <c r="S517" s="80" t="s">
        <v>107</v>
      </c>
      <c r="T517" s="80" t="s">
        <v>108</v>
      </c>
      <c r="U517" s="80" t="s">
        <v>109</v>
      </c>
      <c r="V517" s="80" t="s">
        <v>110</v>
      </c>
      <c r="W517" s="81" t="s">
        <v>76</v>
      </c>
    </row>
    <row r="518" spans="1:23" x14ac:dyDescent="0.25">
      <c r="G518" s="395"/>
      <c r="H518" s="396" t="s">
        <v>111</v>
      </c>
      <c r="I518" s="397"/>
      <c r="J518" s="398"/>
      <c r="K518" s="234">
        <f t="shared" ref="K518:V518" si="10">SUMIF($C$19:$C$513,"ADMINISTRATIVO",K19:K513)</f>
        <v>0</v>
      </c>
      <c r="L518" s="235">
        <f t="shared" si="10"/>
        <v>0</v>
      </c>
      <c r="M518" s="235">
        <f t="shared" si="10"/>
        <v>0</v>
      </c>
      <c r="N518" s="235">
        <f t="shared" si="10"/>
        <v>0</v>
      </c>
      <c r="O518" s="235">
        <f t="shared" si="10"/>
        <v>0</v>
      </c>
      <c r="P518" s="235">
        <f t="shared" si="10"/>
        <v>0</v>
      </c>
      <c r="Q518" s="235">
        <f t="shared" si="10"/>
        <v>0</v>
      </c>
      <c r="R518" s="235">
        <f t="shared" si="10"/>
        <v>0</v>
      </c>
      <c r="S518" s="235">
        <f t="shared" si="10"/>
        <v>0</v>
      </c>
      <c r="T518" s="235">
        <f t="shared" si="10"/>
        <v>0</v>
      </c>
      <c r="U518" s="235">
        <f t="shared" si="10"/>
        <v>0</v>
      </c>
      <c r="V518" s="235">
        <f t="shared" si="10"/>
        <v>0</v>
      </c>
      <c r="W518" s="235">
        <f>SUM(K518:V518)</f>
        <v>0</v>
      </c>
    </row>
    <row r="519" spans="1:23" x14ac:dyDescent="0.25">
      <c r="G519" s="395"/>
      <c r="H519" s="399" t="s">
        <v>112</v>
      </c>
      <c r="I519" s="400"/>
      <c r="J519" s="401"/>
      <c r="K519" s="236">
        <f t="shared" ref="K519:V519" si="11">SUMIF($C$19:$C$513,"TÉCNICO",K19:K513)</f>
        <v>0</v>
      </c>
      <c r="L519" s="237">
        <f t="shared" si="11"/>
        <v>0</v>
      </c>
      <c r="M519" s="237">
        <f t="shared" si="11"/>
        <v>0</v>
      </c>
      <c r="N519" s="237">
        <f t="shared" si="11"/>
        <v>0</v>
      </c>
      <c r="O519" s="237">
        <f t="shared" si="11"/>
        <v>0</v>
      </c>
      <c r="P519" s="237">
        <f t="shared" si="11"/>
        <v>0</v>
      </c>
      <c r="Q519" s="237">
        <f t="shared" si="11"/>
        <v>0</v>
      </c>
      <c r="R519" s="237">
        <f t="shared" si="11"/>
        <v>0</v>
      </c>
      <c r="S519" s="237">
        <f t="shared" si="11"/>
        <v>0</v>
      </c>
      <c r="T519" s="237">
        <f t="shared" si="11"/>
        <v>0</v>
      </c>
      <c r="U519" s="237">
        <f t="shared" si="11"/>
        <v>0</v>
      </c>
      <c r="V519" s="237">
        <f t="shared" si="11"/>
        <v>0</v>
      </c>
      <c r="W519" s="235">
        <f t="shared" ref="W519:W520" si="12">SUM(K519:V519)</f>
        <v>0</v>
      </c>
    </row>
    <row r="520" spans="1:23" x14ac:dyDescent="0.25">
      <c r="G520" s="395"/>
      <c r="H520" s="402" t="s">
        <v>84</v>
      </c>
      <c r="I520" s="403"/>
      <c r="J520" s="404"/>
      <c r="K520" s="238">
        <f t="shared" ref="K520:V520" si="13">SUMIF($C$19:$C$513,"MANTENIMIENTO",K19:K513)</f>
        <v>0</v>
      </c>
      <c r="L520" s="238">
        <f t="shared" si="13"/>
        <v>0</v>
      </c>
      <c r="M520" s="238">
        <f t="shared" si="13"/>
        <v>0</v>
      </c>
      <c r="N520" s="238">
        <f t="shared" si="13"/>
        <v>0</v>
      </c>
      <c r="O520" s="238">
        <f t="shared" si="13"/>
        <v>0</v>
      </c>
      <c r="P520" s="238">
        <f t="shared" si="13"/>
        <v>0</v>
      </c>
      <c r="Q520" s="238">
        <f t="shared" si="13"/>
        <v>0</v>
      </c>
      <c r="R520" s="238">
        <f t="shared" si="13"/>
        <v>0</v>
      </c>
      <c r="S520" s="238">
        <f t="shared" si="13"/>
        <v>0</v>
      </c>
      <c r="T520" s="238">
        <f t="shared" si="13"/>
        <v>0</v>
      </c>
      <c r="U520" s="238">
        <f t="shared" si="13"/>
        <v>0</v>
      </c>
      <c r="V520" s="238">
        <f t="shared" si="13"/>
        <v>0</v>
      </c>
      <c r="W520" s="235">
        <f t="shared" si="12"/>
        <v>0</v>
      </c>
    </row>
    <row r="521" spans="1:23" ht="15.75" thickBot="1" x14ac:dyDescent="0.3">
      <c r="G521" s="395"/>
      <c r="H521" s="405" t="s">
        <v>76</v>
      </c>
      <c r="I521" s="406"/>
      <c r="J521" s="407"/>
      <c r="K521" s="239">
        <f>SUM(K518:K520)</f>
        <v>0</v>
      </c>
      <c r="L521" s="83">
        <f>SUM(L518:L520)</f>
        <v>0</v>
      </c>
      <c r="M521" s="83">
        <f t="shared" ref="M521:W521" si="14">SUM(M518:M520)</f>
        <v>0</v>
      </c>
      <c r="N521" s="83">
        <f t="shared" si="14"/>
        <v>0</v>
      </c>
      <c r="O521" s="83">
        <f t="shared" si="14"/>
        <v>0</v>
      </c>
      <c r="P521" s="83">
        <f t="shared" si="14"/>
        <v>0</v>
      </c>
      <c r="Q521" s="83">
        <f t="shared" si="14"/>
        <v>0</v>
      </c>
      <c r="R521" s="83">
        <f t="shared" si="14"/>
        <v>0</v>
      </c>
      <c r="S521" s="83">
        <f t="shared" si="14"/>
        <v>0</v>
      </c>
      <c r="T521" s="83">
        <f t="shared" si="14"/>
        <v>0</v>
      </c>
      <c r="U521" s="83">
        <f t="shared" si="14"/>
        <v>0</v>
      </c>
      <c r="V521" s="83">
        <f t="shared" si="14"/>
        <v>0</v>
      </c>
      <c r="W521" s="83">
        <f t="shared" si="14"/>
        <v>0</v>
      </c>
    </row>
  </sheetData>
  <mergeCells count="11">
    <mergeCell ref="A7:S7"/>
    <mergeCell ref="D17:E17"/>
    <mergeCell ref="G17:J17"/>
    <mergeCell ref="K17:W17"/>
    <mergeCell ref="A9:W9"/>
    <mergeCell ref="A8:W8"/>
    <mergeCell ref="G518:G521"/>
    <mergeCell ref="H518:J518"/>
    <mergeCell ref="H519:J519"/>
    <mergeCell ref="H520:J520"/>
    <mergeCell ref="H521:J521"/>
  </mergeCells>
  <dataValidations count="1">
    <dataValidation type="list" allowBlank="1" showInputMessage="1" showErrorMessage="1" sqref="IY15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LISTAS!$E$5:$E$7</xm:f>
          </x14:formula1>
          <xm:sqref>C19:C513</xm:sqref>
        </x14:dataValidation>
        <x14:dataValidation type="list" allowBlank="1" showInputMessage="1" showErrorMessage="1">
          <x14:formula1>
            <xm:f>LISTAS!$E$2:$E$3</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U221"/>
  <sheetViews>
    <sheetView topLeftCell="A6" zoomScale="70" zoomScaleNormal="70" workbookViewId="0">
      <selection activeCell="C19" sqref="C19"/>
    </sheetView>
  </sheetViews>
  <sheetFormatPr baseColWidth="10" defaultColWidth="0" defaultRowHeight="0" customHeight="1" zeroHeight="1" x14ac:dyDescent="0.25"/>
  <cols>
    <col min="1" max="1" width="5.28515625" customWidth="1"/>
    <col min="2" max="3" width="26.42578125" customWidth="1"/>
    <col min="4" max="4" width="20.140625" customWidth="1"/>
    <col min="5" max="12" width="16" customWidth="1"/>
    <col min="13" max="13" width="18.42578125" customWidth="1"/>
    <col min="14" max="16" width="16" customWidth="1"/>
    <col min="17" max="17" width="17.42578125" style="4" bestFit="1" customWidth="1"/>
    <col min="18" max="18" width="17.28515625" style="58" customWidth="1"/>
    <col min="19" max="20" width="11.42578125" customWidth="1"/>
    <col min="255" max="255" width="5.28515625" customWidth="1"/>
    <col min="256" max="256" width="64.7109375" customWidth="1"/>
    <col min="257" max="257" width="27.28515625" customWidth="1"/>
    <col min="258" max="259" width="26.42578125" customWidth="1"/>
    <col min="260" max="260" width="20.140625" customWidth="1"/>
    <col min="261" max="268" width="16" customWidth="1"/>
    <col min="269" max="269" width="18.42578125" customWidth="1"/>
    <col min="270" max="272" width="16" customWidth="1"/>
    <col min="273" max="273" width="17.42578125" bestFit="1" customWidth="1"/>
    <col min="274" max="274" width="17.28515625" customWidth="1"/>
    <col min="275" max="276" width="11.42578125" customWidth="1"/>
    <col min="511" max="511" width="5.28515625" customWidth="1"/>
    <col min="512" max="512" width="64.7109375" customWidth="1"/>
    <col min="513" max="513" width="27.28515625" customWidth="1"/>
    <col min="514" max="515" width="26.42578125" customWidth="1"/>
    <col min="516" max="516" width="20.140625" customWidth="1"/>
    <col min="517" max="524" width="16" customWidth="1"/>
    <col min="525" max="525" width="18.42578125" customWidth="1"/>
    <col min="526" max="528" width="16" customWidth="1"/>
    <col min="529" max="529" width="17.42578125" bestFit="1" customWidth="1"/>
    <col min="530" max="530" width="17.28515625" customWidth="1"/>
    <col min="531" max="532" width="11.42578125" customWidth="1"/>
    <col min="767" max="767" width="5.28515625" customWidth="1"/>
    <col min="768" max="768" width="64.7109375" customWidth="1"/>
    <col min="769" max="769" width="27.28515625" customWidth="1"/>
    <col min="770" max="771" width="26.42578125" customWidth="1"/>
    <col min="772" max="772" width="20.140625" customWidth="1"/>
    <col min="773" max="780" width="16" customWidth="1"/>
    <col min="781" max="781" width="18.42578125" customWidth="1"/>
    <col min="782" max="784" width="16" customWidth="1"/>
    <col min="785" max="785" width="17.42578125" bestFit="1" customWidth="1"/>
    <col min="786" max="786" width="17.28515625" customWidth="1"/>
    <col min="787" max="788" width="11.42578125" customWidth="1"/>
    <col min="1023" max="1023" width="5.28515625" customWidth="1"/>
    <col min="1024" max="1024" width="64.7109375" customWidth="1"/>
    <col min="1025" max="1025" width="27.28515625" customWidth="1"/>
    <col min="1026" max="1027" width="26.42578125" customWidth="1"/>
    <col min="1028" max="1028" width="20.140625" customWidth="1"/>
    <col min="1029" max="1036" width="16" customWidth="1"/>
    <col min="1037" max="1037" width="18.42578125" customWidth="1"/>
    <col min="1038" max="1040" width="16" customWidth="1"/>
    <col min="1041" max="1041" width="17.42578125" bestFit="1" customWidth="1"/>
    <col min="1042" max="1042" width="17.28515625" customWidth="1"/>
    <col min="1043" max="1044" width="11.42578125" customWidth="1"/>
    <col min="1279" max="1279" width="5.28515625" customWidth="1"/>
    <col min="1280" max="1280" width="64.7109375" customWidth="1"/>
    <col min="1281" max="1281" width="27.28515625" customWidth="1"/>
    <col min="1282" max="1283" width="26.42578125" customWidth="1"/>
    <col min="1284" max="1284" width="20.140625" customWidth="1"/>
    <col min="1285" max="1292" width="16" customWidth="1"/>
    <col min="1293" max="1293" width="18.42578125" customWidth="1"/>
    <col min="1294" max="1296" width="16" customWidth="1"/>
    <col min="1297" max="1297" width="17.42578125" bestFit="1" customWidth="1"/>
    <col min="1298" max="1298" width="17.28515625" customWidth="1"/>
    <col min="1299" max="1300" width="11.42578125" customWidth="1"/>
    <col min="1535" max="1535" width="5.28515625" customWidth="1"/>
    <col min="1536" max="1536" width="64.7109375" customWidth="1"/>
    <col min="1537" max="1537" width="27.28515625" customWidth="1"/>
    <col min="1538" max="1539" width="26.42578125" customWidth="1"/>
    <col min="1540" max="1540" width="20.140625" customWidth="1"/>
    <col min="1541" max="1548" width="16" customWidth="1"/>
    <col min="1549" max="1549" width="18.42578125" customWidth="1"/>
    <col min="1550" max="1552" width="16" customWidth="1"/>
    <col min="1553" max="1553" width="17.42578125" bestFit="1" customWidth="1"/>
    <col min="1554" max="1554" width="17.28515625" customWidth="1"/>
    <col min="1555" max="1556" width="11.42578125" customWidth="1"/>
    <col min="1791" max="1791" width="5.28515625" customWidth="1"/>
    <col min="1792" max="1792" width="64.7109375" customWidth="1"/>
    <col min="1793" max="1793" width="27.28515625" customWidth="1"/>
    <col min="1794" max="1795" width="26.42578125" customWidth="1"/>
    <col min="1796" max="1796" width="20.140625" customWidth="1"/>
    <col min="1797" max="1804" width="16" customWidth="1"/>
    <col min="1805" max="1805" width="18.42578125" customWidth="1"/>
    <col min="1806" max="1808" width="16" customWidth="1"/>
    <col min="1809" max="1809" width="17.42578125" bestFit="1" customWidth="1"/>
    <col min="1810" max="1810" width="17.28515625" customWidth="1"/>
    <col min="1811" max="1812" width="11.42578125" customWidth="1"/>
    <col min="2047" max="2047" width="5.28515625" customWidth="1"/>
    <col min="2048" max="2048" width="64.7109375" customWidth="1"/>
    <col min="2049" max="2049" width="27.28515625" customWidth="1"/>
    <col min="2050" max="2051" width="26.42578125" customWidth="1"/>
    <col min="2052" max="2052" width="20.140625" customWidth="1"/>
    <col min="2053" max="2060" width="16" customWidth="1"/>
    <col min="2061" max="2061" width="18.42578125" customWidth="1"/>
    <col min="2062" max="2064" width="16" customWidth="1"/>
    <col min="2065" max="2065" width="17.42578125" bestFit="1" customWidth="1"/>
    <col min="2066" max="2066" width="17.28515625" customWidth="1"/>
    <col min="2067" max="2068" width="11.42578125" customWidth="1"/>
    <col min="2303" max="2303" width="5.28515625" customWidth="1"/>
    <col min="2304" max="2304" width="64.7109375" customWidth="1"/>
    <col min="2305" max="2305" width="27.28515625" customWidth="1"/>
    <col min="2306" max="2307" width="26.42578125" customWidth="1"/>
    <col min="2308" max="2308" width="20.140625" customWidth="1"/>
    <col min="2309" max="2316" width="16" customWidth="1"/>
    <col min="2317" max="2317" width="18.42578125" customWidth="1"/>
    <col min="2318" max="2320" width="16" customWidth="1"/>
    <col min="2321" max="2321" width="17.42578125" bestFit="1" customWidth="1"/>
    <col min="2322" max="2322" width="17.28515625" customWidth="1"/>
    <col min="2323" max="2324" width="11.42578125" customWidth="1"/>
    <col min="2559" max="2559" width="5.28515625" customWidth="1"/>
    <col min="2560" max="2560" width="64.7109375" customWidth="1"/>
    <col min="2561" max="2561" width="27.28515625" customWidth="1"/>
    <col min="2562" max="2563" width="26.42578125" customWidth="1"/>
    <col min="2564" max="2564" width="20.140625" customWidth="1"/>
    <col min="2565" max="2572" width="16" customWidth="1"/>
    <col min="2573" max="2573" width="18.42578125" customWidth="1"/>
    <col min="2574" max="2576" width="16" customWidth="1"/>
    <col min="2577" max="2577" width="17.42578125" bestFit="1" customWidth="1"/>
    <col min="2578" max="2578" width="17.28515625" customWidth="1"/>
    <col min="2579" max="2580" width="11.42578125" customWidth="1"/>
    <col min="2815" max="2815" width="5.28515625" customWidth="1"/>
    <col min="2816" max="2816" width="64.7109375" customWidth="1"/>
    <col min="2817" max="2817" width="27.28515625" customWidth="1"/>
    <col min="2818" max="2819" width="26.42578125" customWidth="1"/>
    <col min="2820" max="2820" width="20.140625" customWidth="1"/>
    <col min="2821" max="2828" width="16" customWidth="1"/>
    <col min="2829" max="2829" width="18.42578125" customWidth="1"/>
    <col min="2830" max="2832" width="16" customWidth="1"/>
    <col min="2833" max="2833" width="17.42578125" bestFit="1" customWidth="1"/>
    <col min="2834" max="2834" width="17.28515625" customWidth="1"/>
    <col min="2835" max="2836" width="11.42578125" customWidth="1"/>
    <col min="3071" max="3071" width="5.28515625" customWidth="1"/>
    <col min="3072" max="3072" width="64.7109375" customWidth="1"/>
    <col min="3073" max="3073" width="27.28515625" customWidth="1"/>
    <col min="3074" max="3075" width="26.42578125" customWidth="1"/>
    <col min="3076" max="3076" width="20.140625" customWidth="1"/>
    <col min="3077" max="3084" width="16" customWidth="1"/>
    <col min="3085" max="3085" width="18.42578125" customWidth="1"/>
    <col min="3086" max="3088" width="16" customWidth="1"/>
    <col min="3089" max="3089" width="17.42578125" bestFit="1" customWidth="1"/>
    <col min="3090" max="3090" width="17.28515625" customWidth="1"/>
    <col min="3091" max="3092" width="11.42578125" customWidth="1"/>
    <col min="3327" max="3327" width="5.28515625" customWidth="1"/>
    <col min="3328" max="3328" width="64.7109375" customWidth="1"/>
    <col min="3329" max="3329" width="27.28515625" customWidth="1"/>
    <col min="3330" max="3331" width="26.42578125" customWidth="1"/>
    <col min="3332" max="3332" width="20.140625" customWidth="1"/>
    <col min="3333" max="3340" width="16" customWidth="1"/>
    <col min="3341" max="3341" width="18.42578125" customWidth="1"/>
    <col min="3342" max="3344" width="16" customWidth="1"/>
    <col min="3345" max="3345" width="17.42578125" bestFit="1" customWidth="1"/>
    <col min="3346" max="3346" width="17.28515625" customWidth="1"/>
    <col min="3347" max="3348" width="11.42578125" customWidth="1"/>
    <col min="3583" max="3583" width="5.28515625" customWidth="1"/>
    <col min="3584" max="3584" width="64.7109375" customWidth="1"/>
    <col min="3585" max="3585" width="27.28515625" customWidth="1"/>
    <col min="3586" max="3587" width="26.42578125" customWidth="1"/>
    <col min="3588" max="3588" width="20.140625" customWidth="1"/>
    <col min="3589" max="3596" width="16" customWidth="1"/>
    <col min="3597" max="3597" width="18.42578125" customWidth="1"/>
    <col min="3598" max="3600" width="16" customWidth="1"/>
    <col min="3601" max="3601" width="17.42578125" bestFit="1" customWidth="1"/>
    <col min="3602" max="3602" width="17.28515625" customWidth="1"/>
    <col min="3603" max="3604" width="11.42578125" customWidth="1"/>
    <col min="3839" max="3839" width="5.28515625" customWidth="1"/>
    <col min="3840" max="3840" width="64.7109375" customWidth="1"/>
    <col min="3841" max="3841" width="27.28515625" customWidth="1"/>
    <col min="3842" max="3843" width="26.42578125" customWidth="1"/>
    <col min="3844" max="3844" width="20.140625" customWidth="1"/>
    <col min="3845" max="3852" width="16" customWidth="1"/>
    <col min="3853" max="3853" width="18.42578125" customWidth="1"/>
    <col min="3854" max="3856" width="16" customWidth="1"/>
    <col min="3857" max="3857" width="17.42578125" bestFit="1" customWidth="1"/>
    <col min="3858" max="3858" width="17.28515625" customWidth="1"/>
    <col min="3859" max="3860" width="11.42578125" customWidth="1"/>
    <col min="4095" max="4095" width="5.28515625" customWidth="1"/>
    <col min="4096" max="4096" width="64.7109375" customWidth="1"/>
    <col min="4097" max="4097" width="27.28515625" customWidth="1"/>
    <col min="4098" max="4099" width="26.42578125" customWidth="1"/>
    <col min="4100" max="4100" width="20.140625" customWidth="1"/>
    <col min="4101" max="4108" width="16" customWidth="1"/>
    <col min="4109" max="4109" width="18.42578125" customWidth="1"/>
    <col min="4110" max="4112" width="16" customWidth="1"/>
    <col min="4113" max="4113" width="17.42578125" bestFit="1" customWidth="1"/>
    <col min="4114" max="4114" width="17.28515625" customWidth="1"/>
    <col min="4115" max="4116" width="11.42578125" customWidth="1"/>
    <col min="4351" max="4351" width="5.28515625" customWidth="1"/>
    <col min="4352" max="4352" width="64.7109375" customWidth="1"/>
    <col min="4353" max="4353" width="27.28515625" customWidth="1"/>
    <col min="4354" max="4355" width="26.42578125" customWidth="1"/>
    <col min="4356" max="4356" width="20.140625" customWidth="1"/>
    <col min="4357" max="4364" width="16" customWidth="1"/>
    <col min="4365" max="4365" width="18.42578125" customWidth="1"/>
    <col min="4366" max="4368" width="16" customWidth="1"/>
    <col min="4369" max="4369" width="17.42578125" bestFit="1" customWidth="1"/>
    <col min="4370" max="4370" width="17.28515625" customWidth="1"/>
    <col min="4371" max="4372" width="11.42578125" customWidth="1"/>
    <col min="4607" max="4607" width="5.28515625" customWidth="1"/>
    <col min="4608" max="4608" width="64.7109375" customWidth="1"/>
    <col min="4609" max="4609" width="27.28515625" customWidth="1"/>
    <col min="4610" max="4611" width="26.42578125" customWidth="1"/>
    <col min="4612" max="4612" width="20.140625" customWidth="1"/>
    <col min="4613" max="4620" width="16" customWidth="1"/>
    <col min="4621" max="4621" width="18.42578125" customWidth="1"/>
    <col min="4622" max="4624" width="16" customWidth="1"/>
    <col min="4625" max="4625" width="17.42578125" bestFit="1" customWidth="1"/>
    <col min="4626" max="4626" width="17.28515625" customWidth="1"/>
    <col min="4627" max="4628" width="11.42578125" customWidth="1"/>
    <col min="4863" max="4863" width="5.28515625" customWidth="1"/>
    <col min="4864" max="4864" width="64.7109375" customWidth="1"/>
    <col min="4865" max="4865" width="27.28515625" customWidth="1"/>
    <col min="4866" max="4867" width="26.42578125" customWidth="1"/>
    <col min="4868" max="4868" width="20.140625" customWidth="1"/>
    <col min="4869" max="4876" width="16" customWidth="1"/>
    <col min="4877" max="4877" width="18.42578125" customWidth="1"/>
    <col min="4878" max="4880" width="16" customWidth="1"/>
    <col min="4881" max="4881" width="17.42578125" bestFit="1" customWidth="1"/>
    <col min="4882" max="4882" width="17.28515625" customWidth="1"/>
    <col min="4883" max="4884" width="11.42578125" customWidth="1"/>
    <col min="5119" max="5119" width="5.28515625" customWidth="1"/>
    <col min="5120" max="5120" width="64.7109375" customWidth="1"/>
    <col min="5121" max="5121" width="27.28515625" customWidth="1"/>
    <col min="5122" max="5123" width="26.42578125" customWidth="1"/>
    <col min="5124" max="5124" width="20.140625" customWidth="1"/>
    <col min="5125" max="5132" width="16" customWidth="1"/>
    <col min="5133" max="5133" width="18.42578125" customWidth="1"/>
    <col min="5134" max="5136" width="16" customWidth="1"/>
    <col min="5137" max="5137" width="17.42578125" bestFit="1" customWidth="1"/>
    <col min="5138" max="5138" width="17.28515625" customWidth="1"/>
    <col min="5139" max="5140" width="11.42578125" customWidth="1"/>
    <col min="5375" max="5375" width="5.28515625" customWidth="1"/>
    <col min="5376" max="5376" width="64.7109375" customWidth="1"/>
    <col min="5377" max="5377" width="27.28515625" customWidth="1"/>
    <col min="5378" max="5379" width="26.42578125" customWidth="1"/>
    <col min="5380" max="5380" width="20.140625" customWidth="1"/>
    <col min="5381" max="5388" width="16" customWidth="1"/>
    <col min="5389" max="5389" width="18.42578125" customWidth="1"/>
    <col min="5390" max="5392" width="16" customWidth="1"/>
    <col min="5393" max="5393" width="17.42578125" bestFit="1" customWidth="1"/>
    <col min="5394" max="5394" width="17.28515625" customWidth="1"/>
    <col min="5395" max="5396" width="11.42578125" customWidth="1"/>
    <col min="5631" max="5631" width="5.28515625" customWidth="1"/>
    <col min="5632" max="5632" width="64.7109375" customWidth="1"/>
    <col min="5633" max="5633" width="27.28515625" customWidth="1"/>
    <col min="5634" max="5635" width="26.42578125" customWidth="1"/>
    <col min="5636" max="5636" width="20.140625" customWidth="1"/>
    <col min="5637" max="5644" width="16" customWidth="1"/>
    <col min="5645" max="5645" width="18.42578125" customWidth="1"/>
    <col min="5646" max="5648" width="16" customWidth="1"/>
    <col min="5649" max="5649" width="17.42578125" bestFit="1" customWidth="1"/>
    <col min="5650" max="5650" width="17.28515625" customWidth="1"/>
    <col min="5651" max="5652" width="11.42578125" customWidth="1"/>
    <col min="5887" max="5887" width="5.28515625" customWidth="1"/>
    <col min="5888" max="5888" width="64.7109375" customWidth="1"/>
    <col min="5889" max="5889" width="27.28515625" customWidth="1"/>
    <col min="5890" max="5891" width="26.42578125" customWidth="1"/>
    <col min="5892" max="5892" width="20.140625" customWidth="1"/>
    <col min="5893" max="5900" width="16" customWidth="1"/>
    <col min="5901" max="5901" width="18.42578125" customWidth="1"/>
    <col min="5902" max="5904" width="16" customWidth="1"/>
    <col min="5905" max="5905" width="17.42578125" bestFit="1" customWidth="1"/>
    <col min="5906" max="5906" width="17.28515625" customWidth="1"/>
    <col min="5907" max="5908" width="11.42578125" customWidth="1"/>
    <col min="6143" max="6143" width="5.28515625" customWidth="1"/>
    <col min="6144" max="6144" width="64.7109375" customWidth="1"/>
    <col min="6145" max="6145" width="27.28515625" customWidth="1"/>
    <col min="6146" max="6147" width="26.42578125" customWidth="1"/>
    <col min="6148" max="6148" width="20.140625" customWidth="1"/>
    <col min="6149" max="6156" width="16" customWidth="1"/>
    <col min="6157" max="6157" width="18.42578125" customWidth="1"/>
    <col min="6158" max="6160" width="16" customWidth="1"/>
    <col min="6161" max="6161" width="17.42578125" bestFit="1" customWidth="1"/>
    <col min="6162" max="6162" width="17.28515625" customWidth="1"/>
    <col min="6163" max="6164" width="11.42578125" customWidth="1"/>
    <col min="6399" max="6399" width="5.28515625" customWidth="1"/>
    <col min="6400" max="6400" width="64.7109375" customWidth="1"/>
    <col min="6401" max="6401" width="27.28515625" customWidth="1"/>
    <col min="6402" max="6403" width="26.42578125" customWidth="1"/>
    <col min="6404" max="6404" width="20.140625" customWidth="1"/>
    <col min="6405" max="6412" width="16" customWidth="1"/>
    <col min="6413" max="6413" width="18.42578125" customWidth="1"/>
    <col min="6414" max="6416" width="16" customWidth="1"/>
    <col min="6417" max="6417" width="17.42578125" bestFit="1" customWidth="1"/>
    <col min="6418" max="6418" width="17.28515625" customWidth="1"/>
    <col min="6419" max="6420" width="11.42578125" customWidth="1"/>
    <col min="6655" max="6655" width="5.28515625" customWidth="1"/>
    <col min="6656" max="6656" width="64.7109375" customWidth="1"/>
    <col min="6657" max="6657" width="27.28515625" customWidth="1"/>
    <col min="6658" max="6659" width="26.42578125" customWidth="1"/>
    <col min="6660" max="6660" width="20.140625" customWidth="1"/>
    <col min="6661" max="6668" width="16" customWidth="1"/>
    <col min="6669" max="6669" width="18.42578125" customWidth="1"/>
    <col min="6670" max="6672" width="16" customWidth="1"/>
    <col min="6673" max="6673" width="17.42578125" bestFit="1" customWidth="1"/>
    <col min="6674" max="6674" width="17.28515625" customWidth="1"/>
    <col min="6675" max="6676" width="11.42578125" customWidth="1"/>
    <col min="6911" max="6911" width="5.28515625" customWidth="1"/>
    <col min="6912" max="6912" width="64.7109375" customWidth="1"/>
    <col min="6913" max="6913" width="27.28515625" customWidth="1"/>
    <col min="6914" max="6915" width="26.42578125" customWidth="1"/>
    <col min="6916" max="6916" width="20.140625" customWidth="1"/>
    <col min="6917" max="6924" width="16" customWidth="1"/>
    <col min="6925" max="6925" width="18.42578125" customWidth="1"/>
    <col min="6926" max="6928" width="16" customWidth="1"/>
    <col min="6929" max="6929" width="17.42578125" bestFit="1" customWidth="1"/>
    <col min="6930" max="6930" width="17.28515625" customWidth="1"/>
    <col min="6931" max="6932" width="11.42578125" customWidth="1"/>
    <col min="7167" max="7167" width="5.28515625" customWidth="1"/>
    <col min="7168" max="7168" width="64.7109375" customWidth="1"/>
    <col min="7169" max="7169" width="27.28515625" customWidth="1"/>
    <col min="7170" max="7171" width="26.42578125" customWidth="1"/>
    <col min="7172" max="7172" width="20.140625" customWidth="1"/>
    <col min="7173" max="7180" width="16" customWidth="1"/>
    <col min="7181" max="7181" width="18.42578125" customWidth="1"/>
    <col min="7182" max="7184" width="16" customWidth="1"/>
    <col min="7185" max="7185" width="17.42578125" bestFit="1" customWidth="1"/>
    <col min="7186" max="7186" width="17.28515625" customWidth="1"/>
    <col min="7187" max="7188" width="11.42578125" customWidth="1"/>
    <col min="7423" max="7423" width="5.28515625" customWidth="1"/>
    <col min="7424" max="7424" width="64.7109375" customWidth="1"/>
    <col min="7425" max="7425" width="27.28515625" customWidth="1"/>
    <col min="7426" max="7427" width="26.42578125" customWidth="1"/>
    <col min="7428" max="7428" width="20.140625" customWidth="1"/>
    <col min="7429" max="7436" width="16" customWidth="1"/>
    <col min="7437" max="7437" width="18.42578125" customWidth="1"/>
    <col min="7438" max="7440" width="16" customWidth="1"/>
    <col min="7441" max="7441" width="17.42578125" bestFit="1" customWidth="1"/>
    <col min="7442" max="7442" width="17.28515625" customWidth="1"/>
    <col min="7443" max="7444" width="11.42578125" customWidth="1"/>
    <col min="7679" max="7679" width="5.28515625" customWidth="1"/>
    <col min="7680" max="7680" width="64.7109375" customWidth="1"/>
    <col min="7681" max="7681" width="27.28515625" customWidth="1"/>
    <col min="7682" max="7683" width="26.42578125" customWidth="1"/>
    <col min="7684" max="7684" width="20.140625" customWidth="1"/>
    <col min="7685" max="7692" width="16" customWidth="1"/>
    <col min="7693" max="7693" width="18.42578125" customWidth="1"/>
    <col min="7694" max="7696" width="16" customWidth="1"/>
    <col min="7697" max="7697" width="17.42578125" bestFit="1" customWidth="1"/>
    <col min="7698" max="7698" width="17.28515625" customWidth="1"/>
    <col min="7699" max="7700" width="11.42578125" customWidth="1"/>
    <col min="7935" max="7935" width="5.28515625" customWidth="1"/>
    <col min="7936" max="7936" width="64.7109375" customWidth="1"/>
    <col min="7937" max="7937" width="27.28515625" customWidth="1"/>
    <col min="7938" max="7939" width="26.42578125" customWidth="1"/>
    <col min="7940" max="7940" width="20.140625" customWidth="1"/>
    <col min="7941" max="7948" width="16" customWidth="1"/>
    <col min="7949" max="7949" width="18.42578125" customWidth="1"/>
    <col min="7950" max="7952" width="16" customWidth="1"/>
    <col min="7953" max="7953" width="17.42578125" bestFit="1" customWidth="1"/>
    <col min="7954" max="7954" width="17.28515625" customWidth="1"/>
    <col min="7955" max="7956" width="11.42578125" customWidth="1"/>
    <col min="8191" max="8191" width="5.28515625" customWidth="1"/>
    <col min="8192" max="8192" width="64.7109375" customWidth="1"/>
    <col min="8193" max="8193" width="27.28515625" customWidth="1"/>
    <col min="8194" max="8195" width="26.42578125" customWidth="1"/>
    <col min="8196" max="8196" width="20.140625" customWidth="1"/>
    <col min="8197" max="8204" width="16" customWidth="1"/>
    <col min="8205" max="8205" width="18.42578125" customWidth="1"/>
    <col min="8206" max="8208" width="16" customWidth="1"/>
    <col min="8209" max="8209" width="17.42578125" bestFit="1" customWidth="1"/>
    <col min="8210" max="8210" width="17.28515625" customWidth="1"/>
    <col min="8211" max="8212" width="11.42578125" customWidth="1"/>
    <col min="8447" max="8447" width="5.28515625" customWidth="1"/>
    <col min="8448" max="8448" width="64.7109375" customWidth="1"/>
    <col min="8449" max="8449" width="27.28515625" customWidth="1"/>
    <col min="8450" max="8451" width="26.42578125" customWidth="1"/>
    <col min="8452" max="8452" width="20.140625" customWidth="1"/>
    <col min="8453" max="8460" width="16" customWidth="1"/>
    <col min="8461" max="8461" width="18.42578125" customWidth="1"/>
    <col min="8462" max="8464" width="16" customWidth="1"/>
    <col min="8465" max="8465" width="17.42578125" bestFit="1" customWidth="1"/>
    <col min="8466" max="8466" width="17.28515625" customWidth="1"/>
    <col min="8467" max="8468" width="11.42578125" customWidth="1"/>
    <col min="8703" max="8703" width="5.28515625" customWidth="1"/>
    <col min="8704" max="8704" width="64.7109375" customWidth="1"/>
    <col min="8705" max="8705" width="27.28515625" customWidth="1"/>
    <col min="8706" max="8707" width="26.42578125" customWidth="1"/>
    <col min="8708" max="8708" width="20.140625" customWidth="1"/>
    <col min="8709" max="8716" width="16" customWidth="1"/>
    <col min="8717" max="8717" width="18.42578125" customWidth="1"/>
    <col min="8718" max="8720" width="16" customWidth="1"/>
    <col min="8721" max="8721" width="17.42578125" bestFit="1" customWidth="1"/>
    <col min="8722" max="8722" width="17.28515625" customWidth="1"/>
    <col min="8723" max="8724" width="11.42578125" customWidth="1"/>
    <col min="8959" max="8959" width="5.28515625" customWidth="1"/>
    <col min="8960" max="8960" width="64.7109375" customWidth="1"/>
    <col min="8961" max="8961" width="27.28515625" customWidth="1"/>
    <col min="8962" max="8963" width="26.42578125" customWidth="1"/>
    <col min="8964" max="8964" width="20.140625" customWidth="1"/>
    <col min="8965" max="8972" width="16" customWidth="1"/>
    <col min="8973" max="8973" width="18.42578125" customWidth="1"/>
    <col min="8974" max="8976" width="16" customWidth="1"/>
    <col min="8977" max="8977" width="17.42578125" bestFit="1" customWidth="1"/>
    <col min="8978" max="8978" width="17.28515625" customWidth="1"/>
    <col min="8979" max="8980" width="11.42578125" customWidth="1"/>
    <col min="9215" max="9215" width="5.28515625" customWidth="1"/>
    <col min="9216" max="9216" width="64.7109375" customWidth="1"/>
    <col min="9217" max="9217" width="27.28515625" customWidth="1"/>
    <col min="9218" max="9219" width="26.42578125" customWidth="1"/>
    <col min="9220" max="9220" width="20.140625" customWidth="1"/>
    <col min="9221" max="9228" width="16" customWidth="1"/>
    <col min="9229" max="9229" width="18.42578125" customWidth="1"/>
    <col min="9230" max="9232" width="16" customWidth="1"/>
    <col min="9233" max="9233" width="17.42578125" bestFit="1" customWidth="1"/>
    <col min="9234" max="9234" width="17.28515625" customWidth="1"/>
    <col min="9235" max="9236" width="11.42578125" customWidth="1"/>
    <col min="9471" max="9471" width="5.28515625" customWidth="1"/>
    <col min="9472" max="9472" width="64.7109375" customWidth="1"/>
    <col min="9473" max="9473" width="27.28515625" customWidth="1"/>
    <col min="9474" max="9475" width="26.42578125" customWidth="1"/>
    <col min="9476" max="9476" width="20.140625" customWidth="1"/>
    <col min="9477" max="9484" width="16" customWidth="1"/>
    <col min="9485" max="9485" width="18.42578125" customWidth="1"/>
    <col min="9486" max="9488" width="16" customWidth="1"/>
    <col min="9489" max="9489" width="17.42578125" bestFit="1" customWidth="1"/>
    <col min="9490" max="9490" width="17.28515625" customWidth="1"/>
    <col min="9491" max="9492" width="11.42578125" customWidth="1"/>
    <col min="9727" max="9727" width="5.28515625" customWidth="1"/>
    <col min="9728" max="9728" width="64.7109375" customWidth="1"/>
    <col min="9729" max="9729" width="27.28515625" customWidth="1"/>
    <col min="9730" max="9731" width="26.42578125" customWidth="1"/>
    <col min="9732" max="9732" width="20.140625" customWidth="1"/>
    <col min="9733" max="9740" width="16" customWidth="1"/>
    <col min="9741" max="9741" width="18.42578125" customWidth="1"/>
    <col min="9742" max="9744" width="16" customWidth="1"/>
    <col min="9745" max="9745" width="17.42578125" bestFit="1" customWidth="1"/>
    <col min="9746" max="9746" width="17.28515625" customWidth="1"/>
    <col min="9747" max="9748" width="11.42578125" customWidth="1"/>
    <col min="9983" max="9983" width="5.28515625" customWidth="1"/>
    <col min="9984" max="9984" width="64.7109375" customWidth="1"/>
    <col min="9985" max="9985" width="27.28515625" customWidth="1"/>
    <col min="9986" max="9987" width="26.42578125" customWidth="1"/>
    <col min="9988" max="9988" width="20.140625" customWidth="1"/>
    <col min="9989" max="9996" width="16" customWidth="1"/>
    <col min="9997" max="9997" width="18.42578125" customWidth="1"/>
    <col min="9998" max="10000" width="16" customWidth="1"/>
    <col min="10001" max="10001" width="17.42578125" bestFit="1" customWidth="1"/>
    <col min="10002" max="10002" width="17.28515625" customWidth="1"/>
    <col min="10003" max="10004" width="11.42578125" customWidth="1"/>
    <col min="10239" max="10239" width="5.28515625" customWidth="1"/>
    <col min="10240" max="10240" width="64.7109375" customWidth="1"/>
    <col min="10241" max="10241" width="27.28515625" customWidth="1"/>
    <col min="10242" max="10243" width="26.42578125" customWidth="1"/>
    <col min="10244" max="10244" width="20.140625" customWidth="1"/>
    <col min="10245" max="10252" width="16" customWidth="1"/>
    <col min="10253" max="10253" width="18.42578125" customWidth="1"/>
    <col min="10254" max="10256" width="16" customWidth="1"/>
    <col min="10257" max="10257" width="17.42578125" bestFit="1" customWidth="1"/>
    <col min="10258" max="10258" width="17.28515625" customWidth="1"/>
    <col min="10259" max="10260" width="11.42578125" customWidth="1"/>
    <col min="10495" max="10495" width="5.28515625" customWidth="1"/>
    <col min="10496" max="10496" width="64.7109375" customWidth="1"/>
    <col min="10497" max="10497" width="27.28515625" customWidth="1"/>
    <col min="10498" max="10499" width="26.42578125" customWidth="1"/>
    <col min="10500" max="10500" width="20.140625" customWidth="1"/>
    <col min="10501" max="10508" width="16" customWidth="1"/>
    <col min="10509" max="10509" width="18.42578125" customWidth="1"/>
    <col min="10510" max="10512" width="16" customWidth="1"/>
    <col min="10513" max="10513" width="17.42578125" bestFit="1" customWidth="1"/>
    <col min="10514" max="10514" width="17.28515625" customWidth="1"/>
    <col min="10515" max="10516" width="11.42578125" customWidth="1"/>
    <col min="10751" max="10751" width="5.28515625" customWidth="1"/>
    <col min="10752" max="10752" width="64.7109375" customWidth="1"/>
    <col min="10753" max="10753" width="27.28515625" customWidth="1"/>
    <col min="10754" max="10755" width="26.42578125" customWidth="1"/>
    <col min="10756" max="10756" width="20.140625" customWidth="1"/>
    <col min="10757" max="10764" width="16" customWidth="1"/>
    <col min="10765" max="10765" width="18.42578125" customWidth="1"/>
    <col min="10766" max="10768" width="16" customWidth="1"/>
    <col min="10769" max="10769" width="17.42578125" bestFit="1" customWidth="1"/>
    <col min="10770" max="10770" width="17.28515625" customWidth="1"/>
    <col min="10771" max="10772" width="11.42578125" customWidth="1"/>
    <col min="11007" max="11007" width="5.28515625" customWidth="1"/>
    <col min="11008" max="11008" width="64.7109375" customWidth="1"/>
    <col min="11009" max="11009" width="27.28515625" customWidth="1"/>
    <col min="11010" max="11011" width="26.42578125" customWidth="1"/>
    <col min="11012" max="11012" width="20.140625" customWidth="1"/>
    <col min="11013" max="11020" width="16" customWidth="1"/>
    <col min="11021" max="11021" width="18.42578125" customWidth="1"/>
    <col min="11022" max="11024" width="16" customWidth="1"/>
    <col min="11025" max="11025" width="17.42578125" bestFit="1" customWidth="1"/>
    <col min="11026" max="11026" width="17.28515625" customWidth="1"/>
    <col min="11027" max="11028" width="11.42578125" customWidth="1"/>
    <col min="11263" max="11263" width="5.28515625" customWidth="1"/>
    <col min="11264" max="11264" width="64.7109375" customWidth="1"/>
    <col min="11265" max="11265" width="27.28515625" customWidth="1"/>
    <col min="11266" max="11267" width="26.42578125" customWidth="1"/>
    <col min="11268" max="11268" width="20.140625" customWidth="1"/>
    <col min="11269" max="11276" width="16" customWidth="1"/>
    <col min="11277" max="11277" width="18.42578125" customWidth="1"/>
    <col min="11278" max="11280" width="16" customWidth="1"/>
    <col min="11281" max="11281" width="17.42578125" bestFit="1" customWidth="1"/>
    <col min="11282" max="11282" width="17.28515625" customWidth="1"/>
    <col min="11283" max="11284" width="11.42578125" customWidth="1"/>
    <col min="11519" max="11519" width="5.28515625" customWidth="1"/>
    <col min="11520" max="11520" width="64.7109375" customWidth="1"/>
    <col min="11521" max="11521" width="27.28515625" customWidth="1"/>
    <col min="11522" max="11523" width="26.42578125" customWidth="1"/>
    <col min="11524" max="11524" width="20.140625" customWidth="1"/>
    <col min="11525" max="11532" width="16" customWidth="1"/>
    <col min="11533" max="11533" width="18.42578125" customWidth="1"/>
    <col min="11534" max="11536" width="16" customWidth="1"/>
    <col min="11537" max="11537" width="17.42578125" bestFit="1" customWidth="1"/>
    <col min="11538" max="11538" width="17.28515625" customWidth="1"/>
    <col min="11539" max="11540" width="11.42578125" customWidth="1"/>
    <col min="11775" max="11775" width="5.28515625" customWidth="1"/>
    <col min="11776" max="11776" width="64.7109375" customWidth="1"/>
    <col min="11777" max="11777" width="27.28515625" customWidth="1"/>
    <col min="11778" max="11779" width="26.42578125" customWidth="1"/>
    <col min="11780" max="11780" width="20.140625" customWidth="1"/>
    <col min="11781" max="11788" width="16" customWidth="1"/>
    <col min="11789" max="11789" width="18.42578125" customWidth="1"/>
    <col min="11790" max="11792" width="16" customWidth="1"/>
    <col min="11793" max="11793" width="17.42578125" bestFit="1" customWidth="1"/>
    <col min="11794" max="11794" width="17.28515625" customWidth="1"/>
    <col min="11795" max="11796" width="11.42578125" customWidth="1"/>
    <col min="12031" max="12031" width="5.28515625" customWidth="1"/>
    <col min="12032" max="12032" width="64.7109375" customWidth="1"/>
    <col min="12033" max="12033" width="27.28515625" customWidth="1"/>
    <col min="12034" max="12035" width="26.42578125" customWidth="1"/>
    <col min="12036" max="12036" width="20.140625" customWidth="1"/>
    <col min="12037" max="12044" width="16" customWidth="1"/>
    <col min="12045" max="12045" width="18.42578125" customWidth="1"/>
    <col min="12046" max="12048" width="16" customWidth="1"/>
    <col min="12049" max="12049" width="17.42578125" bestFit="1" customWidth="1"/>
    <col min="12050" max="12050" width="17.28515625" customWidth="1"/>
    <col min="12051" max="12052" width="11.42578125" customWidth="1"/>
    <col min="12287" max="12287" width="5.28515625" customWidth="1"/>
    <col min="12288" max="12288" width="64.7109375" customWidth="1"/>
    <col min="12289" max="12289" width="27.28515625" customWidth="1"/>
    <col min="12290" max="12291" width="26.42578125" customWidth="1"/>
    <col min="12292" max="12292" width="20.140625" customWidth="1"/>
    <col min="12293" max="12300" width="16" customWidth="1"/>
    <col min="12301" max="12301" width="18.42578125" customWidth="1"/>
    <col min="12302" max="12304" width="16" customWidth="1"/>
    <col min="12305" max="12305" width="17.42578125" bestFit="1" customWidth="1"/>
    <col min="12306" max="12306" width="17.28515625" customWidth="1"/>
    <col min="12307" max="12308" width="11.42578125" customWidth="1"/>
    <col min="12543" max="12543" width="5.28515625" customWidth="1"/>
    <col min="12544" max="12544" width="64.7109375" customWidth="1"/>
    <col min="12545" max="12545" width="27.28515625" customWidth="1"/>
    <col min="12546" max="12547" width="26.42578125" customWidth="1"/>
    <col min="12548" max="12548" width="20.140625" customWidth="1"/>
    <col min="12549" max="12556" width="16" customWidth="1"/>
    <col min="12557" max="12557" width="18.42578125" customWidth="1"/>
    <col min="12558" max="12560" width="16" customWidth="1"/>
    <col min="12561" max="12561" width="17.42578125" bestFit="1" customWidth="1"/>
    <col min="12562" max="12562" width="17.28515625" customWidth="1"/>
    <col min="12563" max="12564" width="11.42578125" customWidth="1"/>
    <col min="12799" max="12799" width="5.28515625" customWidth="1"/>
    <col min="12800" max="12800" width="64.7109375" customWidth="1"/>
    <col min="12801" max="12801" width="27.28515625" customWidth="1"/>
    <col min="12802" max="12803" width="26.42578125" customWidth="1"/>
    <col min="12804" max="12804" width="20.140625" customWidth="1"/>
    <col min="12805" max="12812" width="16" customWidth="1"/>
    <col min="12813" max="12813" width="18.42578125" customWidth="1"/>
    <col min="12814" max="12816" width="16" customWidth="1"/>
    <col min="12817" max="12817" width="17.42578125" bestFit="1" customWidth="1"/>
    <col min="12818" max="12818" width="17.28515625" customWidth="1"/>
    <col min="12819" max="12820" width="11.42578125" customWidth="1"/>
    <col min="13055" max="13055" width="5.28515625" customWidth="1"/>
    <col min="13056" max="13056" width="64.7109375" customWidth="1"/>
    <col min="13057" max="13057" width="27.28515625" customWidth="1"/>
    <col min="13058" max="13059" width="26.42578125" customWidth="1"/>
    <col min="13060" max="13060" width="20.140625" customWidth="1"/>
    <col min="13061" max="13068" width="16" customWidth="1"/>
    <col min="13069" max="13069" width="18.42578125" customWidth="1"/>
    <col min="13070" max="13072" width="16" customWidth="1"/>
    <col min="13073" max="13073" width="17.42578125" bestFit="1" customWidth="1"/>
    <col min="13074" max="13074" width="17.28515625" customWidth="1"/>
    <col min="13075" max="13076" width="11.42578125" customWidth="1"/>
    <col min="13311" max="13311" width="5.28515625" customWidth="1"/>
    <col min="13312" max="13312" width="64.7109375" customWidth="1"/>
    <col min="13313" max="13313" width="27.28515625" customWidth="1"/>
    <col min="13314" max="13315" width="26.42578125" customWidth="1"/>
    <col min="13316" max="13316" width="20.140625" customWidth="1"/>
    <col min="13317" max="13324" width="16" customWidth="1"/>
    <col min="13325" max="13325" width="18.42578125" customWidth="1"/>
    <col min="13326" max="13328" width="16" customWidth="1"/>
    <col min="13329" max="13329" width="17.42578125" bestFit="1" customWidth="1"/>
    <col min="13330" max="13330" width="17.28515625" customWidth="1"/>
    <col min="13331" max="13332" width="11.42578125" customWidth="1"/>
    <col min="13567" max="13567" width="5.28515625" customWidth="1"/>
    <col min="13568" max="13568" width="64.7109375" customWidth="1"/>
    <col min="13569" max="13569" width="27.28515625" customWidth="1"/>
    <col min="13570" max="13571" width="26.42578125" customWidth="1"/>
    <col min="13572" max="13572" width="20.140625" customWidth="1"/>
    <col min="13573" max="13580" width="16" customWidth="1"/>
    <col min="13581" max="13581" width="18.42578125" customWidth="1"/>
    <col min="13582" max="13584" width="16" customWidth="1"/>
    <col min="13585" max="13585" width="17.42578125" bestFit="1" customWidth="1"/>
    <col min="13586" max="13586" width="17.28515625" customWidth="1"/>
    <col min="13587" max="13588" width="11.42578125" customWidth="1"/>
    <col min="13823" max="13823" width="5.28515625" customWidth="1"/>
    <col min="13824" max="13824" width="64.7109375" customWidth="1"/>
    <col min="13825" max="13825" width="27.28515625" customWidth="1"/>
    <col min="13826" max="13827" width="26.42578125" customWidth="1"/>
    <col min="13828" max="13828" width="20.140625" customWidth="1"/>
    <col min="13829" max="13836" width="16" customWidth="1"/>
    <col min="13837" max="13837" width="18.42578125" customWidth="1"/>
    <col min="13838" max="13840" width="16" customWidth="1"/>
    <col min="13841" max="13841" width="17.42578125" bestFit="1" customWidth="1"/>
    <col min="13842" max="13842" width="17.28515625" customWidth="1"/>
    <col min="13843" max="13844" width="11.42578125" customWidth="1"/>
    <col min="14079" max="14079" width="5.28515625" customWidth="1"/>
    <col min="14080" max="14080" width="64.7109375" customWidth="1"/>
    <col min="14081" max="14081" width="27.28515625" customWidth="1"/>
    <col min="14082" max="14083" width="26.42578125" customWidth="1"/>
    <col min="14084" max="14084" width="20.140625" customWidth="1"/>
    <col min="14085" max="14092" width="16" customWidth="1"/>
    <col min="14093" max="14093" width="18.42578125" customWidth="1"/>
    <col min="14094" max="14096" width="16" customWidth="1"/>
    <col min="14097" max="14097" width="17.42578125" bestFit="1" customWidth="1"/>
    <col min="14098" max="14098" width="17.28515625" customWidth="1"/>
    <col min="14099" max="14100" width="11.42578125" customWidth="1"/>
    <col min="14335" max="14335" width="5.28515625" customWidth="1"/>
    <col min="14336" max="14336" width="64.7109375" customWidth="1"/>
    <col min="14337" max="14337" width="27.28515625" customWidth="1"/>
    <col min="14338" max="14339" width="26.42578125" customWidth="1"/>
    <col min="14340" max="14340" width="20.140625" customWidth="1"/>
    <col min="14341" max="14348" width="16" customWidth="1"/>
    <col min="14349" max="14349" width="18.42578125" customWidth="1"/>
    <col min="14350" max="14352" width="16" customWidth="1"/>
    <col min="14353" max="14353" width="17.42578125" bestFit="1" customWidth="1"/>
    <col min="14354" max="14354" width="17.28515625" customWidth="1"/>
    <col min="14355" max="14356" width="11.42578125" customWidth="1"/>
    <col min="14591" max="14591" width="5.28515625" customWidth="1"/>
    <col min="14592" max="14592" width="64.7109375" customWidth="1"/>
    <col min="14593" max="14593" width="27.28515625" customWidth="1"/>
    <col min="14594" max="14595" width="26.42578125" customWidth="1"/>
    <col min="14596" max="14596" width="20.140625" customWidth="1"/>
    <col min="14597" max="14604" width="16" customWidth="1"/>
    <col min="14605" max="14605" width="18.42578125" customWidth="1"/>
    <col min="14606" max="14608" width="16" customWidth="1"/>
    <col min="14609" max="14609" width="17.42578125" bestFit="1" customWidth="1"/>
    <col min="14610" max="14610" width="17.28515625" customWidth="1"/>
    <col min="14611" max="14612" width="11.42578125" customWidth="1"/>
    <col min="14847" max="14847" width="5.28515625" customWidth="1"/>
    <col min="14848" max="14848" width="64.7109375" customWidth="1"/>
    <col min="14849" max="14849" width="27.28515625" customWidth="1"/>
    <col min="14850" max="14851" width="26.42578125" customWidth="1"/>
    <col min="14852" max="14852" width="20.140625" customWidth="1"/>
    <col min="14853" max="14860" width="16" customWidth="1"/>
    <col min="14861" max="14861" width="18.42578125" customWidth="1"/>
    <col min="14862" max="14864" width="16" customWidth="1"/>
    <col min="14865" max="14865" width="17.42578125" bestFit="1" customWidth="1"/>
    <col min="14866" max="14866" width="17.28515625" customWidth="1"/>
    <col min="14867" max="14868" width="11.42578125" customWidth="1"/>
    <col min="15103" max="15103" width="5.28515625" customWidth="1"/>
    <col min="15104" max="15104" width="64.7109375" customWidth="1"/>
    <col min="15105" max="15105" width="27.28515625" customWidth="1"/>
    <col min="15106" max="15107" width="26.42578125" customWidth="1"/>
    <col min="15108" max="15108" width="20.140625" customWidth="1"/>
    <col min="15109" max="15116" width="16" customWidth="1"/>
    <col min="15117" max="15117" width="18.42578125" customWidth="1"/>
    <col min="15118" max="15120" width="16" customWidth="1"/>
    <col min="15121" max="15121" width="17.42578125" bestFit="1" customWidth="1"/>
    <col min="15122" max="15122" width="17.28515625" customWidth="1"/>
    <col min="15123" max="15124" width="11.42578125" customWidth="1"/>
    <col min="15359" max="15359" width="5.28515625" customWidth="1"/>
    <col min="15360" max="15360" width="64.7109375" customWidth="1"/>
    <col min="15361" max="15361" width="27.28515625" customWidth="1"/>
    <col min="15362" max="15363" width="26.42578125" customWidth="1"/>
    <col min="15364" max="15364" width="20.140625" customWidth="1"/>
    <col min="15365" max="15372" width="16" customWidth="1"/>
    <col min="15373" max="15373" width="18.42578125" customWidth="1"/>
    <col min="15374" max="15376" width="16" customWidth="1"/>
    <col min="15377" max="15377" width="17.42578125" bestFit="1" customWidth="1"/>
    <col min="15378" max="15378" width="17.28515625" customWidth="1"/>
    <col min="15379" max="15380" width="11.42578125" customWidth="1"/>
    <col min="15615" max="15615" width="5.28515625" customWidth="1"/>
    <col min="15616" max="15616" width="64.7109375" customWidth="1"/>
    <col min="15617" max="15617" width="27.28515625" customWidth="1"/>
    <col min="15618" max="15619" width="26.42578125" customWidth="1"/>
    <col min="15620" max="15620" width="20.140625" customWidth="1"/>
    <col min="15621" max="15628" width="16" customWidth="1"/>
    <col min="15629" max="15629" width="18.42578125" customWidth="1"/>
    <col min="15630" max="15632" width="16" customWidth="1"/>
    <col min="15633" max="15633" width="17.42578125" bestFit="1" customWidth="1"/>
    <col min="15634" max="15634" width="17.28515625" customWidth="1"/>
    <col min="15635" max="15636" width="11.42578125" customWidth="1"/>
    <col min="15871" max="15871" width="5.28515625" customWidth="1"/>
    <col min="15872" max="15872" width="64.7109375" customWidth="1"/>
    <col min="15873" max="15873" width="27.28515625" customWidth="1"/>
    <col min="15874" max="15875" width="26.42578125" customWidth="1"/>
    <col min="15876" max="15876" width="20.140625" customWidth="1"/>
    <col min="15877" max="15884" width="16" customWidth="1"/>
    <col min="15885" max="15885" width="18.42578125" customWidth="1"/>
    <col min="15886" max="15888" width="16" customWidth="1"/>
    <col min="15889" max="15889" width="17.42578125" bestFit="1" customWidth="1"/>
    <col min="15890" max="15890" width="17.28515625" customWidth="1"/>
    <col min="15891" max="15892" width="11.42578125" customWidth="1"/>
    <col min="16127" max="16127" width="5.28515625" customWidth="1"/>
    <col min="16128" max="16128" width="64.7109375" customWidth="1"/>
    <col min="16129" max="16129" width="27.28515625" customWidth="1"/>
    <col min="16130" max="16131" width="26.42578125" customWidth="1"/>
    <col min="16132" max="16132" width="20.140625" customWidth="1"/>
    <col min="16133" max="16140" width="16" customWidth="1"/>
    <col min="16141" max="16141" width="18.42578125" customWidth="1"/>
    <col min="16142" max="16144" width="16" customWidth="1"/>
    <col min="16145" max="16145" width="17.42578125" bestFit="1" customWidth="1"/>
    <col min="16146" max="16146" width="17.28515625" customWidth="1"/>
    <col min="16147" max="16148" width="11.42578125" customWidth="1"/>
  </cols>
  <sheetData>
    <row r="1" spans="1:47" s="87" customFormat="1" ht="15" x14ac:dyDescent="0.25">
      <c r="A1" s="84"/>
      <c r="B1" s="84"/>
      <c r="C1" s="84"/>
      <c r="D1" s="84"/>
      <c r="E1" s="84"/>
      <c r="F1" s="84"/>
      <c r="G1" s="84"/>
      <c r="H1" s="84"/>
      <c r="I1" s="84"/>
      <c r="J1" s="84"/>
      <c r="K1" s="84"/>
      <c r="L1" s="84"/>
      <c r="M1" s="84"/>
      <c r="N1" s="84"/>
      <c r="O1" s="84"/>
      <c r="P1" s="84"/>
      <c r="Q1" s="85"/>
      <c r="R1" s="86"/>
      <c r="S1" s="84"/>
    </row>
    <row r="2" spans="1:47" s="87" customFormat="1" ht="15" x14ac:dyDescent="0.25">
      <c r="A2" s="84"/>
      <c r="B2" s="84"/>
      <c r="C2" s="84"/>
      <c r="D2" s="84"/>
      <c r="E2" s="84"/>
      <c r="F2" s="84"/>
      <c r="G2" s="84"/>
      <c r="H2" s="84"/>
      <c r="I2" s="84"/>
      <c r="J2" s="84"/>
      <c r="K2" s="84"/>
      <c r="L2" s="84"/>
      <c r="M2" s="84"/>
      <c r="N2" s="84"/>
      <c r="O2" s="84"/>
      <c r="P2" s="84"/>
      <c r="Q2" s="85"/>
      <c r="R2" s="86"/>
      <c r="S2" s="84"/>
    </row>
    <row r="3" spans="1:47" s="87" customFormat="1" ht="15" x14ac:dyDescent="0.25">
      <c r="A3" s="84"/>
      <c r="B3" s="84"/>
      <c r="C3" s="84"/>
      <c r="D3" s="84"/>
      <c r="E3" s="84"/>
      <c r="F3" s="84"/>
      <c r="G3" s="84"/>
      <c r="H3" s="84"/>
      <c r="I3" s="84"/>
      <c r="J3" s="84"/>
      <c r="K3" s="84"/>
      <c r="L3" s="84"/>
      <c r="M3" s="84"/>
      <c r="N3" s="84"/>
      <c r="O3" s="84"/>
      <c r="P3" s="84"/>
      <c r="Q3" s="85"/>
      <c r="R3" s="86"/>
      <c r="S3" s="84"/>
    </row>
    <row r="4" spans="1:47" s="87" customFormat="1" ht="15" x14ac:dyDescent="0.25">
      <c r="A4" s="84"/>
      <c r="B4" s="84"/>
      <c r="C4" s="84"/>
      <c r="D4" s="84"/>
      <c r="E4" s="84"/>
      <c r="F4" s="84"/>
      <c r="G4" s="84"/>
      <c r="H4" s="84"/>
      <c r="I4" s="84"/>
      <c r="J4" s="84"/>
      <c r="K4" s="84"/>
      <c r="L4" s="84"/>
      <c r="M4" s="84"/>
      <c r="N4" s="84"/>
      <c r="O4" s="84"/>
      <c r="P4" s="84"/>
      <c r="Q4" s="85"/>
      <c r="R4" s="86"/>
      <c r="S4" s="84"/>
    </row>
    <row r="5" spans="1:47" s="87" customFormat="1" ht="15" x14ac:dyDescent="0.25">
      <c r="A5" s="84"/>
      <c r="B5" s="84"/>
      <c r="C5" s="84"/>
      <c r="D5" s="84"/>
      <c r="E5" s="84"/>
      <c r="F5" s="84"/>
      <c r="G5" s="84"/>
      <c r="H5" s="84"/>
      <c r="I5" s="84"/>
      <c r="J5" s="84"/>
      <c r="K5" s="84"/>
      <c r="L5" s="84"/>
      <c r="M5" s="84"/>
      <c r="N5" s="84"/>
      <c r="O5" s="84"/>
      <c r="P5" s="84"/>
      <c r="Q5" s="85"/>
      <c r="R5" s="86"/>
      <c r="S5" s="84"/>
    </row>
    <row r="6" spans="1:47" s="87" customFormat="1" ht="15" x14ac:dyDescent="0.25">
      <c r="A6" s="84"/>
      <c r="B6" s="84"/>
      <c r="C6" s="84"/>
      <c r="D6" s="84"/>
      <c r="E6" s="84"/>
      <c r="F6" s="84"/>
      <c r="G6" s="84"/>
      <c r="H6" s="84"/>
      <c r="I6" s="84"/>
      <c r="J6" s="84"/>
      <c r="K6" s="84"/>
      <c r="L6" s="84"/>
      <c r="M6" s="84"/>
      <c r="N6" s="84"/>
      <c r="O6" s="84"/>
      <c r="P6" s="84"/>
      <c r="Q6" s="85"/>
      <c r="R6" s="86"/>
      <c r="S6" s="84"/>
    </row>
    <row r="7" spans="1:47" s="87" customFormat="1" ht="3" customHeight="1" x14ac:dyDescent="0.25">
      <c r="A7" s="417"/>
      <c r="B7" s="417"/>
      <c r="C7" s="417"/>
      <c r="D7" s="417"/>
      <c r="E7" s="417"/>
      <c r="F7" s="417"/>
      <c r="G7" s="417"/>
      <c r="H7" s="417"/>
      <c r="I7" s="417"/>
      <c r="J7" s="417"/>
      <c r="K7" s="417"/>
      <c r="L7" s="417"/>
      <c r="M7" s="417"/>
      <c r="N7" s="417"/>
      <c r="O7" s="417"/>
      <c r="P7" s="417"/>
      <c r="Q7" s="417"/>
      <c r="R7" s="417"/>
      <c r="S7" s="84"/>
    </row>
    <row r="8" spans="1:47" s="87" customFormat="1" ht="46.5" customHeight="1" x14ac:dyDescent="0.25">
      <c r="A8" s="418" t="s">
        <v>80</v>
      </c>
      <c r="B8" s="419"/>
      <c r="C8" s="419"/>
      <c r="D8" s="419"/>
      <c r="E8" s="419"/>
      <c r="F8" s="419"/>
      <c r="G8" s="419"/>
      <c r="H8" s="419"/>
      <c r="I8" s="419"/>
      <c r="J8" s="419"/>
      <c r="K8" s="419"/>
      <c r="L8" s="419"/>
      <c r="M8" s="419"/>
      <c r="N8" s="419"/>
      <c r="O8" s="419"/>
      <c r="P8" s="419"/>
      <c r="Q8" s="419"/>
      <c r="R8" s="419"/>
      <c r="S8" s="84"/>
    </row>
    <row r="9" spans="1:47" s="61" customFormat="1" ht="38.25" customHeight="1" x14ac:dyDescent="0.25">
      <c r="B9" s="270" t="s">
        <v>113</v>
      </c>
      <c r="C9" s="63"/>
      <c r="D9" s="63"/>
      <c r="E9" s="63"/>
      <c r="F9" s="63"/>
      <c r="G9" s="63"/>
      <c r="H9" s="63"/>
      <c r="I9" s="63"/>
      <c r="J9" s="63"/>
      <c r="K9" s="63"/>
      <c r="L9" s="63"/>
      <c r="M9" s="63"/>
      <c r="N9" s="63"/>
      <c r="O9" s="63"/>
      <c r="P9" s="63"/>
      <c r="Q9" s="63"/>
      <c r="R9" s="88"/>
      <c r="S9" s="88"/>
      <c r="T9" s="88"/>
      <c r="U9" s="88"/>
    </row>
    <row r="10" spans="1:47" s="61" customFormat="1" ht="15" hidden="1" x14ac:dyDescent="0.25">
      <c r="A10" s="64"/>
      <c r="B10" s="64"/>
      <c r="C10" s="64"/>
      <c r="D10" s="64"/>
      <c r="E10" s="64"/>
      <c r="F10" s="64"/>
      <c r="G10" s="64"/>
      <c r="H10" s="64"/>
      <c r="I10" s="64"/>
      <c r="J10" s="64"/>
      <c r="K10" s="64"/>
      <c r="L10" s="64"/>
      <c r="M10" s="64"/>
      <c r="N10" s="64"/>
      <c r="O10" s="64"/>
      <c r="P10" s="64"/>
      <c r="Q10" s="64"/>
      <c r="R10" s="89"/>
      <c r="S10" s="64"/>
    </row>
    <row r="11" spans="1:47" s="61" customFormat="1" ht="15" hidden="1" x14ac:dyDescent="0.25">
      <c r="A11" s="64"/>
      <c r="B11" s="64"/>
      <c r="C11" s="90" t="s">
        <v>83</v>
      </c>
      <c r="D11" s="91"/>
      <c r="E11" s="64"/>
      <c r="F11" s="64"/>
      <c r="G11" s="64"/>
      <c r="H11" s="64"/>
      <c r="I11" s="64"/>
      <c r="J11" s="64"/>
      <c r="K11" s="64"/>
      <c r="L11" s="64"/>
      <c r="M11" s="64"/>
      <c r="N11" s="64"/>
      <c r="O11" s="64"/>
      <c r="P11" s="64"/>
      <c r="Q11" s="64"/>
      <c r="R11" s="89"/>
      <c r="S11" s="64"/>
    </row>
    <row r="12" spans="1:47" s="61" customFormat="1" ht="15" hidden="1" x14ac:dyDescent="0.25">
      <c r="A12" s="64"/>
      <c r="B12" s="64"/>
      <c r="C12" s="90" t="s">
        <v>82</v>
      </c>
      <c r="D12" s="91"/>
      <c r="E12" s="64"/>
      <c r="F12" s="64"/>
      <c r="G12" s="64"/>
      <c r="H12" s="64"/>
      <c r="I12" s="64"/>
      <c r="J12" s="64"/>
      <c r="K12" s="64"/>
      <c r="L12" s="64"/>
      <c r="M12" s="64"/>
      <c r="N12" s="64"/>
      <c r="O12" s="64"/>
      <c r="P12" s="64"/>
      <c r="Q12" s="64"/>
      <c r="R12" s="89"/>
      <c r="S12" s="64"/>
    </row>
    <row r="13" spans="1:47" s="61" customFormat="1" ht="15" hidden="1" x14ac:dyDescent="0.25">
      <c r="A13" s="64"/>
      <c r="B13" s="64"/>
      <c r="C13" s="90" t="s">
        <v>84</v>
      </c>
      <c r="D13" s="91"/>
      <c r="E13" s="64"/>
      <c r="F13" s="64"/>
      <c r="G13" s="64"/>
      <c r="H13" s="64"/>
      <c r="I13" s="64"/>
      <c r="J13" s="64"/>
      <c r="K13" s="64"/>
      <c r="L13" s="64"/>
      <c r="M13" s="64"/>
      <c r="N13" s="64"/>
      <c r="O13" s="64"/>
      <c r="P13" s="64"/>
      <c r="Q13" s="64"/>
      <c r="R13" s="89"/>
      <c r="S13" s="64"/>
    </row>
    <row r="14" spans="1:47" s="61" customFormat="1" ht="15" x14ac:dyDescent="0.25">
      <c r="A14" s="65"/>
      <c r="B14" s="65"/>
      <c r="C14" s="65"/>
      <c r="D14" s="65"/>
      <c r="E14" s="65"/>
      <c r="F14" s="65"/>
      <c r="G14" s="65"/>
      <c r="H14" s="65"/>
      <c r="I14" s="65"/>
      <c r="J14" s="65"/>
      <c r="K14" s="65"/>
      <c r="L14" s="65"/>
      <c r="M14" s="65"/>
      <c r="N14" s="65"/>
      <c r="O14" s="65"/>
      <c r="P14" s="65"/>
      <c r="Q14" s="64"/>
      <c r="R14" s="68"/>
      <c r="S14" s="65"/>
      <c r="U14"/>
    </row>
    <row r="15" spans="1:47" s="61" customFormat="1" ht="21" customHeight="1" x14ac:dyDescent="0.25">
      <c r="A15" s="65"/>
      <c r="B15" s="65"/>
      <c r="C15" s="65"/>
      <c r="D15" s="65"/>
      <c r="E15" s="65"/>
      <c r="F15" s="65"/>
      <c r="G15" s="65"/>
      <c r="H15" s="65"/>
      <c r="I15" s="68"/>
      <c r="J15" s="68"/>
      <c r="K15" s="68"/>
      <c r="L15" s="68"/>
      <c r="M15" s="68"/>
      <c r="N15" s="68"/>
      <c r="O15" s="68"/>
      <c r="P15" s="68"/>
      <c r="Q15" s="89"/>
      <c r="R15" s="68"/>
      <c r="S15" s="68"/>
      <c r="T15" s="68"/>
      <c r="U15" s="68"/>
      <c r="V15" s="68"/>
      <c r="W15" s="68"/>
      <c r="X15" s="68"/>
      <c r="Y15" s="65"/>
      <c r="Z15" s="65"/>
      <c r="AA15" s="65"/>
      <c r="AB15" s="65"/>
      <c r="AC15" s="65"/>
      <c r="AD15" s="65"/>
      <c r="AE15" s="65"/>
      <c r="AF15" s="65"/>
      <c r="AG15" s="65"/>
      <c r="AH15" s="65"/>
      <c r="AI15" s="65"/>
      <c r="AJ15" s="65"/>
      <c r="AK15" s="65"/>
      <c r="AL15" s="65"/>
      <c r="AM15" s="65"/>
      <c r="AN15" s="65"/>
      <c r="AO15" s="65"/>
      <c r="AP15" s="65"/>
      <c r="AQ15" s="65"/>
      <c r="AR15" s="65"/>
      <c r="AS15" s="65"/>
      <c r="AT15" s="65"/>
      <c r="AU15" s="65"/>
    </row>
    <row r="16" spans="1:47" s="95" customFormat="1" ht="26.45" customHeight="1" x14ac:dyDescent="0.25">
      <c r="A16" s="420" t="s">
        <v>90</v>
      </c>
      <c r="B16" s="420" t="s">
        <v>114</v>
      </c>
      <c r="C16" s="420" t="s">
        <v>359</v>
      </c>
      <c r="D16" s="420" t="s">
        <v>115</v>
      </c>
      <c r="E16" s="421" t="s">
        <v>89</v>
      </c>
      <c r="F16" s="422"/>
      <c r="G16" s="422"/>
      <c r="H16" s="422"/>
      <c r="I16" s="422"/>
      <c r="J16" s="422"/>
      <c r="K16" s="422"/>
      <c r="L16" s="422"/>
      <c r="M16" s="422"/>
      <c r="N16" s="422"/>
      <c r="O16" s="422"/>
      <c r="P16" s="423"/>
      <c r="Q16" s="424" t="s">
        <v>116</v>
      </c>
      <c r="R16" s="92"/>
      <c r="S16" s="92"/>
      <c r="T16" s="92"/>
      <c r="U16" s="92"/>
      <c r="V16" s="92"/>
      <c r="W16" s="92"/>
      <c r="X16" s="92"/>
      <c r="Y16" s="93"/>
      <c r="Z16" s="93"/>
      <c r="AA16" s="93"/>
      <c r="AB16" s="93"/>
      <c r="AC16" s="93"/>
      <c r="AD16" s="93"/>
      <c r="AE16" s="93"/>
      <c r="AF16" s="93"/>
      <c r="AG16" s="93"/>
      <c r="AH16" s="93"/>
      <c r="AI16" s="93"/>
      <c r="AJ16" s="94"/>
      <c r="AK16" s="94"/>
      <c r="AL16" s="94"/>
      <c r="AM16" s="94"/>
      <c r="AN16" s="94"/>
      <c r="AO16" s="94"/>
      <c r="AP16" s="94"/>
      <c r="AQ16" s="94"/>
      <c r="AR16" s="94"/>
      <c r="AS16" s="94"/>
      <c r="AT16" s="94"/>
      <c r="AU16" s="94"/>
    </row>
    <row r="17" spans="1:33" s="99" customFormat="1" ht="15" x14ac:dyDescent="0.25">
      <c r="A17" s="420"/>
      <c r="B17" s="420"/>
      <c r="C17" s="420"/>
      <c r="D17" s="420"/>
      <c r="E17" s="96" t="s">
        <v>99</v>
      </c>
      <c r="F17" s="96" t="s">
        <v>100</v>
      </c>
      <c r="G17" s="96" t="s">
        <v>101</v>
      </c>
      <c r="H17" s="96" t="s">
        <v>102</v>
      </c>
      <c r="I17" s="96" t="s">
        <v>103</v>
      </c>
      <c r="J17" s="96" t="s">
        <v>104</v>
      </c>
      <c r="K17" s="97" t="s">
        <v>105</v>
      </c>
      <c r="L17" s="97" t="s">
        <v>106</v>
      </c>
      <c r="M17" s="97" t="s">
        <v>107</v>
      </c>
      <c r="N17" s="97" t="s">
        <v>108</v>
      </c>
      <c r="O17" s="97" t="s">
        <v>109</v>
      </c>
      <c r="P17" s="97" t="s">
        <v>110</v>
      </c>
      <c r="Q17" s="424"/>
      <c r="R17" s="98"/>
      <c r="S17" s="95"/>
      <c r="T17" s="95"/>
      <c r="U17" s="95"/>
      <c r="V17" s="95"/>
      <c r="W17" s="95"/>
      <c r="X17" s="95"/>
      <c r="Y17" s="95"/>
      <c r="Z17" s="95"/>
      <c r="AA17" s="95"/>
      <c r="AB17" s="95"/>
      <c r="AC17" s="95"/>
      <c r="AD17" s="95"/>
      <c r="AE17" s="95"/>
      <c r="AF17" s="95"/>
      <c r="AG17" s="95"/>
    </row>
    <row r="18" spans="1:33" s="99" customFormat="1" ht="15" x14ac:dyDescent="0.25">
      <c r="A18" s="100">
        <v>1</v>
      </c>
      <c r="B18" s="101" t="s">
        <v>838</v>
      </c>
      <c r="C18" s="82" t="s">
        <v>839</v>
      </c>
      <c r="D18" s="102">
        <v>600</v>
      </c>
      <c r="E18" s="102"/>
      <c r="F18" s="102"/>
      <c r="G18" s="102"/>
      <c r="H18" s="102"/>
      <c r="I18" s="102"/>
      <c r="J18" s="102"/>
      <c r="K18" s="102">
        <v>600</v>
      </c>
      <c r="L18" s="102">
        <v>600</v>
      </c>
      <c r="M18" s="102">
        <v>600</v>
      </c>
      <c r="N18" s="102">
        <v>600</v>
      </c>
      <c r="O18" s="102"/>
      <c r="P18" s="102"/>
      <c r="Q18" s="103">
        <f>+SUM(E18:P18)</f>
        <v>2400</v>
      </c>
      <c r="R18" s="98"/>
      <c r="S18" s="95"/>
      <c r="T18" s="95"/>
      <c r="U18" s="95"/>
      <c r="V18" s="95"/>
      <c r="W18" s="95"/>
      <c r="X18" s="95"/>
      <c r="Y18" s="95"/>
      <c r="Z18" s="95"/>
      <c r="AA18" s="95"/>
      <c r="AB18" s="95"/>
      <c r="AC18" s="95"/>
      <c r="AD18" s="95"/>
      <c r="AE18" s="95"/>
      <c r="AF18" s="95"/>
      <c r="AG18" s="95"/>
    </row>
    <row r="19" spans="1:33" s="99" customFormat="1" ht="15" x14ac:dyDescent="0.25">
      <c r="A19" s="100">
        <v>2</v>
      </c>
      <c r="B19" s="101" t="s">
        <v>838</v>
      </c>
      <c r="C19" s="82" t="s">
        <v>840</v>
      </c>
      <c r="D19" s="102">
        <v>600</v>
      </c>
      <c r="E19" s="102"/>
      <c r="F19" s="102"/>
      <c r="G19" s="102"/>
      <c r="H19" s="102"/>
      <c r="I19" s="102"/>
      <c r="J19" s="102"/>
      <c r="K19" s="102">
        <v>600</v>
      </c>
      <c r="L19" s="102">
        <v>600</v>
      </c>
      <c r="M19" s="102">
        <v>600</v>
      </c>
      <c r="N19" s="102">
        <v>600</v>
      </c>
      <c r="O19" s="102"/>
      <c r="P19" s="102"/>
      <c r="Q19" s="103">
        <f t="shared" ref="Q19:Q61" si="0">+SUM(E19:P19)</f>
        <v>2400</v>
      </c>
      <c r="R19" s="98"/>
      <c r="S19" s="95"/>
      <c r="T19" s="95"/>
      <c r="U19" s="95"/>
      <c r="V19" s="95"/>
      <c r="W19" s="95"/>
      <c r="X19" s="95"/>
      <c r="Y19" s="95"/>
      <c r="Z19" s="95"/>
      <c r="AA19" s="95"/>
      <c r="AB19" s="95"/>
      <c r="AC19" s="95"/>
      <c r="AD19" s="95"/>
      <c r="AE19" s="95"/>
      <c r="AF19" s="95"/>
      <c r="AG19" s="95"/>
    </row>
    <row r="20" spans="1:33" s="99" customFormat="1" ht="15" x14ac:dyDescent="0.25">
      <c r="A20" s="100">
        <v>3</v>
      </c>
      <c r="B20" s="101"/>
      <c r="C20" s="101"/>
      <c r="D20" s="102"/>
      <c r="E20" s="102"/>
      <c r="F20" s="102"/>
      <c r="G20" s="102"/>
      <c r="H20" s="102"/>
      <c r="I20" s="102"/>
      <c r="J20" s="102"/>
      <c r="K20" s="102"/>
      <c r="L20" s="102"/>
      <c r="M20" s="102"/>
      <c r="N20" s="102"/>
      <c r="O20" s="102"/>
      <c r="P20" s="102"/>
      <c r="Q20" s="103">
        <f t="shared" si="0"/>
        <v>0</v>
      </c>
      <c r="R20" s="98"/>
      <c r="S20" s="95"/>
      <c r="T20" s="95"/>
      <c r="U20" s="95"/>
      <c r="V20" s="95"/>
      <c r="W20" s="95"/>
      <c r="X20" s="95"/>
      <c r="Y20" s="95"/>
      <c r="Z20" s="95"/>
      <c r="AA20" s="95"/>
      <c r="AB20" s="95"/>
      <c r="AC20" s="95"/>
      <c r="AD20" s="95"/>
      <c r="AE20" s="95"/>
      <c r="AF20" s="95"/>
      <c r="AG20" s="95"/>
    </row>
    <row r="21" spans="1:33" s="99" customFormat="1" ht="15" x14ac:dyDescent="0.25">
      <c r="A21" s="100">
        <v>4</v>
      </c>
      <c r="B21" s="101"/>
      <c r="C21" s="101"/>
      <c r="D21" s="102"/>
      <c r="E21" s="102"/>
      <c r="F21" s="102"/>
      <c r="G21" s="102"/>
      <c r="H21" s="102"/>
      <c r="I21" s="102"/>
      <c r="J21" s="102"/>
      <c r="K21" s="102"/>
      <c r="L21" s="102"/>
      <c r="M21" s="102"/>
      <c r="N21" s="102"/>
      <c r="O21" s="102"/>
      <c r="P21" s="102"/>
      <c r="Q21" s="103">
        <f t="shared" si="0"/>
        <v>0</v>
      </c>
      <c r="R21" s="98"/>
      <c r="S21" s="95"/>
      <c r="T21" s="95"/>
      <c r="U21" s="95"/>
      <c r="V21" s="95"/>
      <c r="W21" s="95"/>
      <c r="X21" s="95"/>
      <c r="Y21" s="95"/>
      <c r="Z21" s="95"/>
      <c r="AA21" s="95"/>
      <c r="AB21" s="95"/>
      <c r="AC21" s="95"/>
      <c r="AD21" s="95"/>
      <c r="AE21" s="95"/>
      <c r="AF21" s="95"/>
      <c r="AG21" s="95"/>
    </row>
    <row r="22" spans="1:33" s="99" customFormat="1" ht="15" x14ac:dyDescent="0.25">
      <c r="A22" s="100">
        <v>5</v>
      </c>
      <c r="B22" s="101"/>
      <c r="C22" s="101"/>
      <c r="D22" s="102"/>
      <c r="E22" s="102"/>
      <c r="F22" s="102"/>
      <c r="G22" s="102"/>
      <c r="H22" s="102"/>
      <c r="I22" s="102"/>
      <c r="J22" s="102"/>
      <c r="K22" s="102"/>
      <c r="L22" s="102"/>
      <c r="M22" s="102"/>
      <c r="N22" s="102"/>
      <c r="O22" s="102"/>
      <c r="P22" s="102"/>
      <c r="Q22" s="103">
        <f t="shared" si="0"/>
        <v>0</v>
      </c>
      <c r="R22" s="98"/>
      <c r="S22" s="95"/>
      <c r="T22" s="95"/>
      <c r="U22" s="95"/>
      <c r="V22" s="95"/>
      <c r="W22" s="95"/>
      <c r="X22" s="95"/>
      <c r="Y22" s="95"/>
      <c r="Z22" s="95"/>
      <c r="AA22" s="95"/>
      <c r="AB22" s="95"/>
      <c r="AC22" s="95"/>
      <c r="AD22" s="95"/>
      <c r="AE22" s="95"/>
      <c r="AF22" s="95"/>
      <c r="AG22" s="95"/>
    </row>
    <row r="23" spans="1:33" s="99" customFormat="1" ht="15" x14ac:dyDescent="0.25">
      <c r="A23" s="100">
        <v>6</v>
      </c>
      <c r="B23" s="101"/>
      <c r="C23" s="101"/>
      <c r="D23" s="102"/>
      <c r="E23" s="102"/>
      <c r="F23" s="102"/>
      <c r="G23" s="102"/>
      <c r="H23" s="102"/>
      <c r="I23" s="102"/>
      <c r="J23" s="102"/>
      <c r="K23" s="102"/>
      <c r="L23" s="102"/>
      <c r="M23" s="102"/>
      <c r="N23" s="102"/>
      <c r="O23" s="102"/>
      <c r="P23" s="102"/>
      <c r="Q23" s="103">
        <f t="shared" si="0"/>
        <v>0</v>
      </c>
      <c r="R23" s="98"/>
      <c r="S23" s="95"/>
      <c r="T23" s="95"/>
      <c r="U23" s="95"/>
      <c r="V23" s="95"/>
      <c r="W23" s="95"/>
      <c r="X23" s="95"/>
      <c r="Y23" s="95"/>
      <c r="Z23" s="95"/>
      <c r="AA23" s="95"/>
      <c r="AB23" s="95"/>
      <c r="AC23" s="95"/>
      <c r="AD23" s="95"/>
      <c r="AE23" s="95"/>
      <c r="AF23" s="95"/>
      <c r="AG23" s="95"/>
    </row>
    <row r="24" spans="1:33" s="99" customFormat="1" ht="15" x14ac:dyDescent="0.25">
      <c r="A24" s="100">
        <v>7</v>
      </c>
      <c r="B24" s="101"/>
      <c r="C24" s="101"/>
      <c r="D24" s="102"/>
      <c r="E24" s="102"/>
      <c r="F24" s="102"/>
      <c r="G24" s="102"/>
      <c r="H24" s="102"/>
      <c r="I24" s="102"/>
      <c r="J24" s="102"/>
      <c r="K24" s="102"/>
      <c r="L24" s="102"/>
      <c r="M24" s="102"/>
      <c r="N24" s="102"/>
      <c r="O24" s="102"/>
      <c r="P24" s="102"/>
      <c r="Q24" s="103">
        <f t="shared" si="0"/>
        <v>0</v>
      </c>
      <c r="R24" s="98"/>
      <c r="S24" s="95"/>
      <c r="T24" s="95"/>
      <c r="U24" s="95"/>
      <c r="V24" s="95"/>
      <c r="W24" s="95"/>
      <c r="X24" s="95"/>
      <c r="Y24" s="95"/>
      <c r="Z24" s="95"/>
      <c r="AA24" s="95"/>
      <c r="AB24" s="95"/>
      <c r="AC24" s="95"/>
      <c r="AD24" s="95"/>
      <c r="AE24" s="95"/>
      <c r="AF24" s="95"/>
      <c r="AG24" s="95"/>
    </row>
    <row r="25" spans="1:33" s="99" customFormat="1" ht="15" x14ac:dyDescent="0.25">
      <c r="A25" s="100">
        <v>8</v>
      </c>
      <c r="B25" s="101"/>
      <c r="C25" s="101"/>
      <c r="D25" s="102"/>
      <c r="E25" s="102"/>
      <c r="F25" s="102"/>
      <c r="G25" s="102"/>
      <c r="H25" s="102"/>
      <c r="I25" s="102"/>
      <c r="J25" s="102"/>
      <c r="K25" s="102"/>
      <c r="L25" s="102"/>
      <c r="M25" s="102"/>
      <c r="N25" s="102"/>
      <c r="O25" s="102"/>
      <c r="P25" s="102"/>
      <c r="Q25" s="103">
        <f t="shared" si="0"/>
        <v>0</v>
      </c>
      <c r="R25" s="98"/>
      <c r="S25" s="95"/>
      <c r="T25" s="95"/>
      <c r="U25" s="95"/>
      <c r="V25" s="95"/>
      <c r="W25" s="95"/>
      <c r="X25" s="95"/>
      <c r="Y25" s="95"/>
      <c r="Z25" s="95"/>
      <c r="AA25" s="95"/>
      <c r="AB25" s="95"/>
      <c r="AC25" s="95"/>
      <c r="AD25" s="95"/>
      <c r="AE25" s="95"/>
      <c r="AF25" s="95"/>
      <c r="AG25" s="95"/>
    </row>
    <row r="26" spans="1:33" s="99" customFormat="1" ht="15" x14ac:dyDescent="0.25">
      <c r="A26" s="100">
        <v>9</v>
      </c>
      <c r="B26" s="101"/>
      <c r="C26" s="101"/>
      <c r="D26" s="102"/>
      <c r="E26" s="102"/>
      <c r="F26" s="102"/>
      <c r="G26" s="102"/>
      <c r="H26" s="102"/>
      <c r="I26" s="102"/>
      <c r="J26" s="102"/>
      <c r="K26" s="102"/>
      <c r="L26" s="102"/>
      <c r="M26" s="102"/>
      <c r="N26" s="102"/>
      <c r="O26" s="102"/>
      <c r="P26" s="102"/>
      <c r="Q26" s="103">
        <f t="shared" si="0"/>
        <v>0</v>
      </c>
      <c r="R26" s="98"/>
      <c r="S26" s="95"/>
      <c r="T26" s="95"/>
      <c r="U26" s="95"/>
      <c r="V26" s="95"/>
      <c r="W26" s="95"/>
      <c r="X26" s="95"/>
      <c r="Y26" s="95"/>
      <c r="Z26" s="95"/>
      <c r="AA26" s="95"/>
      <c r="AB26" s="95"/>
      <c r="AC26" s="95"/>
      <c r="AD26" s="95"/>
      <c r="AE26" s="95"/>
      <c r="AF26" s="95"/>
      <c r="AG26" s="95"/>
    </row>
    <row r="27" spans="1:33" s="99" customFormat="1" ht="15" x14ac:dyDescent="0.25">
      <c r="A27" s="100">
        <v>10</v>
      </c>
      <c r="B27" s="101"/>
      <c r="C27" s="101"/>
      <c r="D27" s="102"/>
      <c r="E27" s="102"/>
      <c r="F27" s="102"/>
      <c r="G27" s="102"/>
      <c r="H27" s="102"/>
      <c r="I27" s="102"/>
      <c r="J27" s="102"/>
      <c r="K27" s="102"/>
      <c r="L27" s="102"/>
      <c r="M27" s="102"/>
      <c r="N27" s="102"/>
      <c r="O27" s="102"/>
      <c r="P27" s="102"/>
      <c r="Q27" s="103">
        <f t="shared" si="0"/>
        <v>0</v>
      </c>
      <c r="R27" s="98"/>
      <c r="S27" s="95"/>
      <c r="T27" s="95"/>
      <c r="U27" s="95"/>
      <c r="V27" s="95"/>
      <c r="W27" s="95"/>
      <c r="X27" s="95"/>
      <c r="Y27" s="95"/>
      <c r="Z27" s="95"/>
      <c r="AA27" s="95"/>
      <c r="AB27" s="95"/>
      <c r="AC27" s="95"/>
      <c r="AD27" s="95"/>
      <c r="AE27" s="95"/>
      <c r="AF27" s="95"/>
      <c r="AG27" s="95"/>
    </row>
    <row r="28" spans="1:33" s="99" customFormat="1" ht="15" x14ac:dyDescent="0.25">
      <c r="A28" s="100">
        <v>11</v>
      </c>
      <c r="B28" s="101"/>
      <c r="C28" s="101"/>
      <c r="D28" s="102"/>
      <c r="E28" s="102"/>
      <c r="F28" s="102"/>
      <c r="G28" s="102"/>
      <c r="H28" s="102"/>
      <c r="I28" s="102"/>
      <c r="J28" s="102"/>
      <c r="K28" s="102"/>
      <c r="L28" s="102"/>
      <c r="M28" s="102"/>
      <c r="N28" s="102"/>
      <c r="O28" s="102"/>
      <c r="P28" s="102"/>
      <c r="Q28" s="103">
        <f t="shared" si="0"/>
        <v>0</v>
      </c>
      <c r="R28" s="98"/>
      <c r="S28" s="95"/>
      <c r="T28" s="95"/>
      <c r="U28" s="95"/>
      <c r="V28" s="95"/>
      <c r="W28" s="95"/>
      <c r="X28" s="95"/>
      <c r="Y28" s="95"/>
      <c r="Z28" s="95"/>
      <c r="AA28" s="95"/>
      <c r="AB28" s="95"/>
      <c r="AC28" s="95"/>
      <c r="AD28" s="95"/>
      <c r="AE28" s="95"/>
      <c r="AF28" s="95"/>
      <c r="AG28" s="95"/>
    </row>
    <row r="29" spans="1:33" s="99" customFormat="1" ht="15" x14ac:dyDescent="0.25">
      <c r="A29" s="100">
        <v>12</v>
      </c>
      <c r="B29" s="101"/>
      <c r="C29" s="101"/>
      <c r="D29" s="102"/>
      <c r="E29" s="102"/>
      <c r="F29" s="102"/>
      <c r="G29" s="102"/>
      <c r="H29" s="102"/>
      <c r="I29" s="102"/>
      <c r="J29" s="102"/>
      <c r="K29" s="102"/>
      <c r="L29" s="102"/>
      <c r="M29" s="102"/>
      <c r="N29" s="102"/>
      <c r="O29" s="102"/>
      <c r="P29" s="102"/>
      <c r="Q29" s="103">
        <f t="shared" si="0"/>
        <v>0</v>
      </c>
      <c r="R29" s="98"/>
      <c r="S29" s="95"/>
      <c r="T29" s="95"/>
      <c r="U29" s="95"/>
      <c r="V29" s="95"/>
      <c r="W29" s="95"/>
      <c r="X29" s="95"/>
      <c r="Y29" s="95"/>
      <c r="Z29" s="95"/>
      <c r="AA29" s="95"/>
      <c r="AB29" s="95"/>
      <c r="AC29" s="95"/>
      <c r="AD29" s="95"/>
      <c r="AE29" s="95"/>
      <c r="AF29" s="95"/>
      <c r="AG29" s="95"/>
    </row>
    <row r="30" spans="1:33" s="99" customFormat="1" ht="15" x14ac:dyDescent="0.25">
      <c r="A30" s="100">
        <v>13</v>
      </c>
      <c r="B30" s="101"/>
      <c r="C30" s="101"/>
      <c r="D30" s="102"/>
      <c r="E30" s="102"/>
      <c r="F30" s="102"/>
      <c r="G30" s="102"/>
      <c r="H30" s="102"/>
      <c r="I30" s="102"/>
      <c r="J30" s="102"/>
      <c r="K30" s="102"/>
      <c r="L30" s="102"/>
      <c r="M30" s="102"/>
      <c r="N30" s="102"/>
      <c r="O30" s="102"/>
      <c r="P30" s="102"/>
      <c r="Q30" s="103">
        <f t="shared" si="0"/>
        <v>0</v>
      </c>
      <c r="R30" s="98"/>
      <c r="S30" s="95"/>
      <c r="T30" s="95"/>
      <c r="U30" s="95"/>
      <c r="V30" s="95"/>
      <c r="W30" s="95"/>
      <c r="X30" s="95"/>
      <c r="Y30" s="95"/>
      <c r="Z30" s="95"/>
      <c r="AA30" s="95"/>
      <c r="AB30" s="95"/>
      <c r="AC30" s="95"/>
      <c r="AD30" s="95"/>
      <c r="AE30" s="95"/>
      <c r="AF30" s="95"/>
      <c r="AG30" s="95"/>
    </row>
    <row r="31" spans="1:33" s="99" customFormat="1" ht="15" x14ac:dyDescent="0.25">
      <c r="A31" s="100">
        <v>14</v>
      </c>
      <c r="B31" s="101"/>
      <c r="C31" s="101"/>
      <c r="D31" s="102"/>
      <c r="E31" s="102"/>
      <c r="F31" s="102"/>
      <c r="G31" s="102"/>
      <c r="H31" s="102"/>
      <c r="I31" s="102"/>
      <c r="J31" s="102"/>
      <c r="K31" s="102"/>
      <c r="L31" s="102"/>
      <c r="M31" s="102"/>
      <c r="N31" s="102"/>
      <c r="O31" s="102"/>
      <c r="P31" s="102"/>
      <c r="Q31" s="103">
        <f t="shared" si="0"/>
        <v>0</v>
      </c>
      <c r="R31" s="98"/>
      <c r="S31" s="95"/>
      <c r="T31" s="95"/>
      <c r="U31" s="95"/>
      <c r="V31" s="95"/>
      <c r="W31" s="95"/>
      <c r="X31" s="95"/>
      <c r="Y31" s="95"/>
      <c r="Z31" s="95"/>
      <c r="AA31" s="95"/>
      <c r="AB31" s="95"/>
      <c r="AC31" s="95"/>
      <c r="AD31" s="95"/>
      <c r="AE31" s="95"/>
      <c r="AF31" s="95"/>
      <c r="AG31" s="95"/>
    </row>
    <row r="32" spans="1:33" s="99" customFormat="1" ht="15" x14ac:dyDescent="0.25">
      <c r="A32" s="100">
        <v>15</v>
      </c>
      <c r="B32" s="101"/>
      <c r="C32" s="101"/>
      <c r="D32" s="102"/>
      <c r="E32" s="102"/>
      <c r="F32" s="102"/>
      <c r="G32" s="102"/>
      <c r="H32" s="102"/>
      <c r="I32" s="102"/>
      <c r="J32" s="102"/>
      <c r="K32" s="102"/>
      <c r="L32" s="102"/>
      <c r="M32" s="102"/>
      <c r="N32" s="102"/>
      <c r="O32" s="102"/>
      <c r="P32" s="102"/>
      <c r="Q32" s="103">
        <f t="shared" si="0"/>
        <v>0</v>
      </c>
      <c r="R32" s="98"/>
      <c r="S32" s="95"/>
      <c r="T32" s="95"/>
      <c r="U32" s="95"/>
      <c r="V32" s="95"/>
      <c r="W32" s="95"/>
      <c r="X32" s="95"/>
      <c r="Y32" s="95"/>
      <c r="Z32" s="95"/>
      <c r="AA32" s="95"/>
      <c r="AB32" s="95"/>
      <c r="AC32" s="95"/>
      <c r="AD32" s="95"/>
      <c r="AE32" s="95"/>
      <c r="AF32" s="95"/>
      <c r="AG32" s="95"/>
    </row>
    <row r="33" spans="1:33" s="99" customFormat="1" ht="15" x14ac:dyDescent="0.25">
      <c r="A33" s="100">
        <v>16</v>
      </c>
      <c r="B33" s="101"/>
      <c r="C33" s="101"/>
      <c r="D33" s="102"/>
      <c r="E33" s="102"/>
      <c r="F33" s="102"/>
      <c r="G33" s="102"/>
      <c r="H33" s="102"/>
      <c r="I33" s="102"/>
      <c r="J33" s="102"/>
      <c r="K33" s="102"/>
      <c r="L33" s="102"/>
      <c r="M33" s="102"/>
      <c r="N33" s="102"/>
      <c r="O33" s="102"/>
      <c r="P33" s="102"/>
      <c r="Q33" s="103">
        <f t="shared" si="0"/>
        <v>0</v>
      </c>
      <c r="R33" s="98"/>
      <c r="S33" s="95"/>
      <c r="T33" s="95"/>
      <c r="U33" s="95"/>
      <c r="V33" s="95"/>
      <c r="W33" s="95"/>
      <c r="X33" s="95"/>
      <c r="Y33" s="95"/>
      <c r="Z33" s="95"/>
      <c r="AA33" s="95"/>
      <c r="AB33" s="95"/>
      <c r="AC33" s="95"/>
      <c r="AD33" s="95"/>
      <c r="AE33" s="95"/>
      <c r="AF33" s="95"/>
      <c r="AG33" s="95"/>
    </row>
    <row r="34" spans="1:33" s="99" customFormat="1" ht="15" x14ac:dyDescent="0.25">
      <c r="A34" s="100">
        <v>17</v>
      </c>
      <c r="B34" s="101"/>
      <c r="C34" s="101"/>
      <c r="D34" s="102"/>
      <c r="E34" s="102"/>
      <c r="F34" s="102"/>
      <c r="G34" s="102"/>
      <c r="H34" s="102"/>
      <c r="I34" s="102"/>
      <c r="J34" s="102"/>
      <c r="K34" s="102"/>
      <c r="L34" s="102"/>
      <c r="M34" s="102"/>
      <c r="N34" s="102"/>
      <c r="O34" s="102"/>
      <c r="P34" s="102"/>
      <c r="Q34" s="103">
        <f t="shared" si="0"/>
        <v>0</v>
      </c>
      <c r="R34" s="98"/>
      <c r="S34" s="95"/>
      <c r="T34" s="95"/>
      <c r="U34" s="95"/>
      <c r="V34" s="95"/>
      <c r="W34" s="95"/>
      <c r="X34" s="95"/>
      <c r="Y34" s="95"/>
      <c r="Z34" s="95"/>
      <c r="AA34" s="95"/>
      <c r="AB34" s="95"/>
      <c r="AC34" s="95"/>
      <c r="AD34" s="95"/>
      <c r="AE34" s="95"/>
      <c r="AF34" s="95"/>
      <c r="AG34" s="95"/>
    </row>
    <row r="35" spans="1:33" s="99" customFormat="1" ht="15" x14ac:dyDescent="0.25">
      <c r="A35" s="100">
        <v>18</v>
      </c>
      <c r="B35" s="101"/>
      <c r="C35" s="101"/>
      <c r="D35" s="102"/>
      <c r="E35" s="102"/>
      <c r="F35" s="102"/>
      <c r="G35" s="102"/>
      <c r="H35" s="102"/>
      <c r="I35" s="102"/>
      <c r="J35" s="102"/>
      <c r="K35" s="102"/>
      <c r="L35" s="102"/>
      <c r="M35" s="102"/>
      <c r="N35" s="102"/>
      <c r="O35" s="102"/>
      <c r="P35" s="102"/>
      <c r="Q35" s="103">
        <f t="shared" si="0"/>
        <v>0</v>
      </c>
      <c r="R35" s="98"/>
      <c r="S35" s="95"/>
      <c r="T35" s="95"/>
      <c r="U35" s="95"/>
      <c r="V35" s="95"/>
      <c r="W35" s="95"/>
      <c r="X35" s="95"/>
      <c r="Y35" s="95"/>
      <c r="Z35" s="95"/>
      <c r="AA35" s="95"/>
      <c r="AB35" s="95"/>
      <c r="AC35" s="95"/>
      <c r="AD35" s="95"/>
      <c r="AE35" s="95"/>
      <c r="AF35" s="95"/>
      <c r="AG35" s="95"/>
    </row>
    <row r="36" spans="1:33" s="99" customFormat="1" ht="15" x14ac:dyDescent="0.25">
      <c r="A36" s="100">
        <v>19</v>
      </c>
      <c r="B36" s="101"/>
      <c r="C36" s="101"/>
      <c r="D36" s="102"/>
      <c r="E36" s="102"/>
      <c r="F36" s="102"/>
      <c r="G36" s="102"/>
      <c r="H36" s="102"/>
      <c r="I36" s="102"/>
      <c r="J36" s="102"/>
      <c r="K36" s="102"/>
      <c r="L36" s="102"/>
      <c r="M36" s="102"/>
      <c r="N36" s="102"/>
      <c r="O36" s="102"/>
      <c r="P36" s="102"/>
      <c r="Q36" s="103">
        <f t="shared" si="0"/>
        <v>0</v>
      </c>
      <c r="R36" s="98"/>
      <c r="S36" s="95"/>
      <c r="T36" s="95"/>
      <c r="U36" s="95"/>
      <c r="V36" s="95"/>
      <c r="W36" s="95"/>
      <c r="X36" s="95"/>
      <c r="Y36" s="95"/>
      <c r="Z36" s="95"/>
      <c r="AA36" s="95"/>
      <c r="AB36" s="95"/>
      <c r="AC36" s="95"/>
      <c r="AD36" s="95"/>
      <c r="AE36" s="95"/>
      <c r="AF36" s="95"/>
      <c r="AG36" s="95"/>
    </row>
    <row r="37" spans="1:33" s="99" customFormat="1" ht="15" x14ac:dyDescent="0.25">
      <c r="A37" s="100">
        <v>20</v>
      </c>
      <c r="B37" s="101"/>
      <c r="C37" s="101"/>
      <c r="D37" s="102"/>
      <c r="E37" s="102"/>
      <c r="F37" s="102"/>
      <c r="G37" s="102"/>
      <c r="H37" s="102"/>
      <c r="I37" s="102"/>
      <c r="J37" s="102"/>
      <c r="K37" s="102"/>
      <c r="L37" s="102"/>
      <c r="M37" s="102"/>
      <c r="N37" s="102"/>
      <c r="O37" s="102"/>
      <c r="P37" s="102"/>
      <c r="Q37" s="103">
        <f t="shared" si="0"/>
        <v>0</v>
      </c>
      <c r="R37" s="98"/>
      <c r="S37" s="95"/>
      <c r="T37" s="95"/>
      <c r="U37" s="95"/>
      <c r="V37" s="95"/>
      <c r="W37" s="95"/>
      <c r="X37" s="95"/>
      <c r="Y37" s="95"/>
      <c r="Z37" s="95"/>
      <c r="AA37" s="95"/>
      <c r="AB37" s="95"/>
      <c r="AC37" s="95"/>
      <c r="AD37" s="95"/>
      <c r="AE37" s="95"/>
      <c r="AF37" s="95"/>
      <c r="AG37" s="95"/>
    </row>
    <row r="38" spans="1:33" s="99" customFormat="1" ht="15" x14ac:dyDescent="0.25">
      <c r="A38" s="100">
        <v>21</v>
      </c>
      <c r="B38" s="101"/>
      <c r="C38" s="101"/>
      <c r="D38" s="102"/>
      <c r="E38" s="102"/>
      <c r="F38" s="102"/>
      <c r="G38" s="102"/>
      <c r="H38" s="102"/>
      <c r="I38" s="102"/>
      <c r="J38" s="102"/>
      <c r="K38" s="102"/>
      <c r="L38" s="102"/>
      <c r="M38" s="102"/>
      <c r="N38" s="102"/>
      <c r="O38" s="102"/>
      <c r="P38" s="102"/>
      <c r="Q38" s="103">
        <f t="shared" si="0"/>
        <v>0</v>
      </c>
      <c r="R38" s="98"/>
      <c r="S38" s="95"/>
      <c r="T38" s="95"/>
      <c r="U38" s="95"/>
      <c r="V38" s="95"/>
      <c r="W38" s="95"/>
      <c r="X38" s="95"/>
      <c r="Y38" s="95"/>
      <c r="Z38" s="95"/>
      <c r="AA38" s="95"/>
      <c r="AB38" s="95"/>
      <c r="AC38" s="95"/>
      <c r="AD38" s="95"/>
      <c r="AE38" s="95"/>
      <c r="AF38" s="95"/>
      <c r="AG38" s="95"/>
    </row>
    <row r="39" spans="1:33" s="99" customFormat="1" ht="15" x14ac:dyDescent="0.25">
      <c r="A39" s="100">
        <v>22</v>
      </c>
      <c r="B39" s="101"/>
      <c r="C39" s="101"/>
      <c r="D39" s="102"/>
      <c r="E39" s="102"/>
      <c r="F39" s="102"/>
      <c r="G39" s="102"/>
      <c r="H39" s="102"/>
      <c r="I39" s="102"/>
      <c r="J39" s="102"/>
      <c r="K39" s="102"/>
      <c r="L39" s="102"/>
      <c r="M39" s="102"/>
      <c r="N39" s="102"/>
      <c r="O39" s="102"/>
      <c r="P39" s="102"/>
      <c r="Q39" s="103">
        <f t="shared" si="0"/>
        <v>0</v>
      </c>
      <c r="R39" s="98"/>
      <c r="S39" s="95"/>
      <c r="T39" s="95"/>
      <c r="U39" s="95"/>
      <c r="V39" s="95"/>
      <c r="W39" s="95"/>
      <c r="X39" s="95"/>
      <c r="Y39" s="95"/>
      <c r="Z39" s="95"/>
      <c r="AA39" s="95"/>
      <c r="AB39" s="95"/>
      <c r="AC39" s="95"/>
      <c r="AD39" s="95"/>
      <c r="AE39" s="95"/>
      <c r="AF39" s="95"/>
      <c r="AG39" s="95"/>
    </row>
    <row r="40" spans="1:33" s="99" customFormat="1" ht="15" x14ac:dyDescent="0.25">
      <c r="A40" s="100">
        <v>23</v>
      </c>
      <c r="B40" s="101"/>
      <c r="C40" s="101"/>
      <c r="D40" s="102"/>
      <c r="E40" s="102"/>
      <c r="F40" s="102"/>
      <c r="G40" s="102"/>
      <c r="H40" s="102"/>
      <c r="I40" s="102"/>
      <c r="J40" s="102"/>
      <c r="K40" s="102"/>
      <c r="L40" s="102"/>
      <c r="M40" s="102"/>
      <c r="N40" s="102"/>
      <c r="O40" s="102"/>
      <c r="P40" s="102"/>
      <c r="Q40" s="103">
        <f t="shared" si="0"/>
        <v>0</v>
      </c>
      <c r="R40" s="98"/>
      <c r="S40" s="95"/>
      <c r="T40" s="95"/>
      <c r="U40" s="95"/>
      <c r="V40" s="95"/>
      <c r="W40" s="95"/>
      <c r="X40" s="95"/>
      <c r="Y40" s="95"/>
      <c r="Z40" s="95"/>
      <c r="AA40" s="95"/>
      <c r="AB40" s="95"/>
      <c r="AC40" s="95"/>
      <c r="AD40" s="95"/>
      <c r="AE40" s="95"/>
      <c r="AF40" s="95"/>
      <c r="AG40" s="95"/>
    </row>
    <row r="41" spans="1:33" s="99" customFormat="1" ht="15" x14ac:dyDescent="0.25">
      <c r="A41" s="100">
        <v>24</v>
      </c>
      <c r="B41" s="101"/>
      <c r="C41" s="101"/>
      <c r="D41" s="102"/>
      <c r="E41" s="102"/>
      <c r="F41" s="102"/>
      <c r="G41" s="102"/>
      <c r="H41" s="102"/>
      <c r="I41" s="102"/>
      <c r="J41" s="102"/>
      <c r="K41" s="102"/>
      <c r="L41" s="102"/>
      <c r="M41" s="102"/>
      <c r="N41" s="102"/>
      <c r="O41" s="102"/>
      <c r="P41" s="102"/>
      <c r="Q41" s="103">
        <f t="shared" si="0"/>
        <v>0</v>
      </c>
      <c r="R41" s="98"/>
      <c r="S41" s="95"/>
      <c r="T41" s="95"/>
      <c r="U41" s="95"/>
      <c r="V41" s="95"/>
      <c r="W41" s="95"/>
      <c r="X41" s="95"/>
      <c r="Y41" s="95"/>
      <c r="Z41" s="95"/>
      <c r="AA41" s="95"/>
      <c r="AB41" s="95"/>
      <c r="AC41" s="95"/>
      <c r="AD41" s="95"/>
      <c r="AE41" s="95"/>
      <c r="AF41" s="95"/>
      <c r="AG41" s="95"/>
    </row>
    <row r="42" spans="1:33" s="99" customFormat="1" ht="15" x14ac:dyDescent="0.25">
      <c r="A42" s="100">
        <v>25</v>
      </c>
      <c r="B42" s="101"/>
      <c r="C42" s="101"/>
      <c r="D42" s="102"/>
      <c r="E42" s="102"/>
      <c r="F42" s="102"/>
      <c r="G42" s="102"/>
      <c r="H42" s="102"/>
      <c r="I42" s="102"/>
      <c r="J42" s="102"/>
      <c r="K42" s="102"/>
      <c r="L42" s="102"/>
      <c r="M42" s="102"/>
      <c r="N42" s="102"/>
      <c r="O42" s="102"/>
      <c r="P42" s="102"/>
      <c r="Q42" s="103">
        <f t="shared" si="0"/>
        <v>0</v>
      </c>
      <c r="R42" s="98"/>
      <c r="S42" s="95"/>
      <c r="T42" s="95"/>
      <c r="U42" s="95"/>
      <c r="V42" s="95"/>
      <c r="W42" s="95"/>
      <c r="X42" s="95"/>
      <c r="Y42" s="95"/>
      <c r="Z42" s="95"/>
      <c r="AA42" s="95"/>
      <c r="AB42" s="95"/>
      <c r="AC42" s="95"/>
      <c r="AD42" s="95"/>
      <c r="AE42" s="95"/>
      <c r="AF42" s="95"/>
      <c r="AG42" s="95"/>
    </row>
    <row r="43" spans="1:33" s="99" customFormat="1" ht="15" x14ac:dyDescent="0.25">
      <c r="A43" s="100">
        <v>26</v>
      </c>
      <c r="B43" s="101"/>
      <c r="C43" s="101"/>
      <c r="D43" s="104"/>
      <c r="E43" s="104"/>
      <c r="F43" s="104"/>
      <c r="G43" s="104"/>
      <c r="H43" s="104"/>
      <c r="I43" s="104"/>
      <c r="J43" s="104"/>
      <c r="K43" s="104"/>
      <c r="L43" s="104"/>
      <c r="M43" s="104"/>
      <c r="N43" s="104"/>
      <c r="O43" s="104"/>
      <c r="P43" s="104"/>
      <c r="Q43" s="103">
        <f t="shared" si="0"/>
        <v>0</v>
      </c>
      <c r="R43" s="98"/>
      <c r="S43" s="95"/>
      <c r="T43" s="95"/>
      <c r="U43" s="95"/>
      <c r="V43" s="95"/>
      <c r="W43" s="95"/>
      <c r="X43" s="95"/>
      <c r="Y43" s="95"/>
      <c r="Z43" s="95"/>
      <c r="AA43" s="95"/>
      <c r="AB43" s="95"/>
      <c r="AC43" s="95"/>
      <c r="AD43" s="95"/>
      <c r="AE43" s="95"/>
      <c r="AF43" s="95"/>
      <c r="AG43" s="95"/>
    </row>
    <row r="44" spans="1:33" s="99" customFormat="1" ht="15" x14ac:dyDescent="0.25">
      <c r="A44" s="100">
        <v>27</v>
      </c>
      <c r="B44" s="101"/>
      <c r="C44" s="101"/>
      <c r="D44" s="104"/>
      <c r="E44" s="104"/>
      <c r="F44" s="104"/>
      <c r="G44" s="104"/>
      <c r="H44" s="104"/>
      <c r="I44" s="104"/>
      <c r="J44" s="104"/>
      <c r="K44" s="104"/>
      <c r="L44" s="104"/>
      <c r="M44" s="104"/>
      <c r="N44" s="104"/>
      <c r="O44" s="104"/>
      <c r="P44" s="104"/>
      <c r="Q44" s="103">
        <f t="shared" si="0"/>
        <v>0</v>
      </c>
      <c r="R44" s="98"/>
      <c r="S44" s="95"/>
      <c r="T44" s="95"/>
      <c r="U44" s="95"/>
      <c r="V44" s="95"/>
      <c r="W44" s="95"/>
      <c r="X44" s="95"/>
      <c r="Y44" s="95"/>
      <c r="Z44" s="95"/>
      <c r="AA44" s="95"/>
      <c r="AB44" s="95"/>
      <c r="AC44" s="95"/>
      <c r="AD44" s="95"/>
      <c r="AE44" s="95"/>
      <c r="AF44" s="95"/>
      <c r="AG44" s="95"/>
    </row>
    <row r="45" spans="1:33" s="99" customFormat="1" ht="15" x14ac:dyDescent="0.25">
      <c r="A45" s="100">
        <v>28</v>
      </c>
      <c r="B45" s="101"/>
      <c r="C45" s="101"/>
      <c r="D45" s="104"/>
      <c r="E45" s="104"/>
      <c r="F45" s="104"/>
      <c r="G45" s="104"/>
      <c r="H45" s="104"/>
      <c r="I45" s="104"/>
      <c r="J45" s="104"/>
      <c r="K45" s="104"/>
      <c r="L45" s="104"/>
      <c r="M45" s="104"/>
      <c r="N45" s="104"/>
      <c r="O45" s="104"/>
      <c r="P45" s="104"/>
      <c r="Q45" s="103">
        <f t="shared" si="0"/>
        <v>0</v>
      </c>
      <c r="R45" s="98"/>
      <c r="S45" s="95"/>
      <c r="T45" s="95"/>
      <c r="U45" s="95"/>
      <c r="V45" s="95"/>
      <c r="W45" s="95"/>
      <c r="X45" s="95"/>
      <c r="Y45" s="95"/>
      <c r="Z45" s="95"/>
      <c r="AA45" s="95"/>
      <c r="AB45" s="95"/>
      <c r="AC45" s="95"/>
      <c r="AD45" s="95"/>
      <c r="AE45" s="95"/>
      <c r="AF45" s="95"/>
      <c r="AG45" s="95"/>
    </row>
    <row r="46" spans="1:33" s="99" customFormat="1" ht="15" x14ac:dyDescent="0.25">
      <c r="A46" s="100">
        <v>29</v>
      </c>
      <c r="B46" s="101"/>
      <c r="C46" s="101"/>
      <c r="D46" s="104"/>
      <c r="E46" s="104"/>
      <c r="F46" s="104"/>
      <c r="G46" s="104"/>
      <c r="H46" s="104"/>
      <c r="I46" s="104"/>
      <c r="J46" s="104"/>
      <c r="K46" s="104"/>
      <c r="L46" s="104"/>
      <c r="M46" s="104"/>
      <c r="N46" s="104"/>
      <c r="O46" s="104"/>
      <c r="P46" s="104"/>
      <c r="Q46" s="103">
        <f t="shared" si="0"/>
        <v>0</v>
      </c>
      <c r="R46" s="98"/>
      <c r="S46" s="95"/>
      <c r="T46" s="95"/>
      <c r="U46" s="95"/>
      <c r="V46" s="95"/>
      <c r="W46" s="95"/>
      <c r="X46" s="95"/>
      <c r="Y46" s="95"/>
      <c r="Z46" s="95"/>
      <c r="AA46" s="95"/>
      <c r="AB46" s="95"/>
      <c r="AC46" s="95"/>
      <c r="AD46" s="95"/>
      <c r="AE46" s="95"/>
      <c r="AF46" s="95"/>
      <c r="AG46" s="95"/>
    </row>
    <row r="47" spans="1:33" s="99" customFormat="1" ht="15" x14ac:dyDescent="0.25">
      <c r="A47" s="100">
        <v>30</v>
      </c>
      <c r="B47" s="101"/>
      <c r="C47" s="101"/>
      <c r="D47" s="104"/>
      <c r="E47" s="104"/>
      <c r="F47" s="104"/>
      <c r="G47" s="104"/>
      <c r="H47" s="104"/>
      <c r="I47" s="104"/>
      <c r="J47" s="104"/>
      <c r="K47" s="104"/>
      <c r="L47" s="104"/>
      <c r="M47" s="104"/>
      <c r="N47" s="104"/>
      <c r="O47" s="104"/>
      <c r="P47" s="104"/>
      <c r="Q47" s="103">
        <f t="shared" si="0"/>
        <v>0</v>
      </c>
      <c r="R47" s="98"/>
      <c r="S47" s="95"/>
      <c r="T47" s="95"/>
      <c r="U47" s="95"/>
      <c r="V47" s="95"/>
      <c r="W47" s="95"/>
      <c r="X47" s="95"/>
      <c r="Y47" s="95"/>
      <c r="Z47" s="95"/>
      <c r="AA47" s="95"/>
      <c r="AB47" s="95"/>
      <c r="AC47" s="95"/>
      <c r="AD47" s="95"/>
      <c r="AE47" s="95"/>
      <c r="AF47" s="95"/>
      <c r="AG47" s="95"/>
    </row>
    <row r="48" spans="1:33" s="99" customFormat="1" ht="15" x14ac:dyDescent="0.25">
      <c r="A48" s="100">
        <v>31</v>
      </c>
      <c r="B48" s="101"/>
      <c r="C48" s="101"/>
      <c r="D48" s="104"/>
      <c r="E48" s="104"/>
      <c r="F48" s="104"/>
      <c r="G48" s="104"/>
      <c r="H48" s="104"/>
      <c r="I48" s="104"/>
      <c r="J48" s="104"/>
      <c r="K48" s="104"/>
      <c r="L48" s="104"/>
      <c r="M48" s="104"/>
      <c r="N48" s="104"/>
      <c r="O48" s="104"/>
      <c r="P48" s="104"/>
      <c r="Q48" s="103">
        <f t="shared" si="0"/>
        <v>0</v>
      </c>
      <c r="R48" s="98"/>
      <c r="S48" s="95"/>
      <c r="T48" s="95"/>
      <c r="U48" s="95"/>
      <c r="V48" s="95"/>
      <c r="W48" s="95"/>
      <c r="X48" s="95"/>
      <c r="Y48" s="95"/>
      <c r="Z48" s="95"/>
      <c r="AA48" s="95"/>
      <c r="AB48" s="95"/>
      <c r="AC48" s="95"/>
      <c r="AD48" s="95"/>
      <c r="AE48" s="95"/>
      <c r="AF48" s="95"/>
      <c r="AG48" s="95"/>
    </row>
    <row r="49" spans="1:33" s="99" customFormat="1" ht="15" x14ac:dyDescent="0.25">
      <c r="A49" s="100">
        <v>32</v>
      </c>
      <c r="B49" s="101"/>
      <c r="C49" s="101"/>
      <c r="D49" s="104"/>
      <c r="E49" s="104"/>
      <c r="F49" s="104"/>
      <c r="G49" s="104"/>
      <c r="H49" s="104"/>
      <c r="I49" s="104"/>
      <c r="J49" s="104"/>
      <c r="K49" s="104"/>
      <c r="L49" s="104"/>
      <c r="M49" s="104"/>
      <c r="N49" s="104"/>
      <c r="O49" s="104"/>
      <c r="P49" s="104"/>
      <c r="Q49" s="103">
        <f t="shared" si="0"/>
        <v>0</v>
      </c>
      <c r="R49" s="98"/>
      <c r="S49" s="95"/>
      <c r="T49" s="95"/>
      <c r="U49" s="95"/>
      <c r="V49" s="95"/>
      <c r="W49" s="95"/>
      <c r="X49" s="95"/>
      <c r="Y49" s="95"/>
      <c r="Z49" s="95"/>
      <c r="AA49" s="95"/>
      <c r="AB49" s="95"/>
      <c r="AC49" s="95"/>
      <c r="AD49" s="95"/>
      <c r="AE49" s="95"/>
      <c r="AF49" s="95"/>
      <c r="AG49" s="95"/>
    </row>
    <row r="50" spans="1:33" s="99" customFormat="1" ht="15" x14ac:dyDescent="0.25">
      <c r="A50" s="100">
        <v>33</v>
      </c>
      <c r="B50" s="101"/>
      <c r="C50" s="101"/>
      <c r="D50" s="104"/>
      <c r="E50" s="104"/>
      <c r="F50" s="104"/>
      <c r="G50" s="104"/>
      <c r="H50" s="104"/>
      <c r="I50" s="104"/>
      <c r="J50" s="104"/>
      <c r="K50" s="104"/>
      <c r="L50" s="104"/>
      <c r="M50" s="104"/>
      <c r="N50" s="104"/>
      <c r="O50" s="104"/>
      <c r="P50" s="104"/>
      <c r="Q50" s="103">
        <f t="shared" si="0"/>
        <v>0</v>
      </c>
      <c r="R50" s="98"/>
      <c r="S50" s="95"/>
      <c r="T50" s="95"/>
      <c r="U50" s="95"/>
      <c r="V50" s="95"/>
      <c r="W50" s="95"/>
      <c r="X50" s="95"/>
      <c r="Y50" s="95"/>
      <c r="Z50" s="95"/>
      <c r="AA50" s="95"/>
      <c r="AB50" s="95"/>
      <c r="AC50" s="95"/>
      <c r="AD50" s="95"/>
      <c r="AE50" s="95"/>
      <c r="AF50" s="95"/>
      <c r="AG50" s="95"/>
    </row>
    <row r="51" spans="1:33" s="99" customFormat="1" ht="15" x14ac:dyDescent="0.25">
      <c r="A51" s="100">
        <v>34</v>
      </c>
      <c r="B51" s="101"/>
      <c r="C51" s="101"/>
      <c r="D51" s="104"/>
      <c r="E51" s="104"/>
      <c r="F51" s="104"/>
      <c r="G51" s="104"/>
      <c r="H51" s="104"/>
      <c r="I51" s="104"/>
      <c r="J51" s="104"/>
      <c r="K51" s="104"/>
      <c r="L51" s="104"/>
      <c r="M51" s="104"/>
      <c r="N51" s="104"/>
      <c r="O51" s="104"/>
      <c r="P51" s="104"/>
      <c r="Q51" s="103">
        <f t="shared" si="0"/>
        <v>0</v>
      </c>
      <c r="R51" s="98"/>
      <c r="S51" s="95"/>
      <c r="T51" s="95"/>
      <c r="U51" s="95"/>
      <c r="V51" s="95"/>
      <c r="W51" s="95"/>
      <c r="X51" s="95"/>
      <c r="Y51" s="95"/>
      <c r="Z51" s="95"/>
      <c r="AA51" s="95"/>
      <c r="AB51" s="95"/>
      <c r="AC51" s="95"/>
      <c r="AD51" s="95"/>
      <c r="AE51" s="95"/>
      <c r="AF51" s="95"/>
      <c r="AG51" s="95"/>
    </row>
    <row r="52" spans="1:33" s="99" customFormat="1" ht="15" x14ac:dyDescent="0.25">
      <c r="A52" s="100">
        <v>35</v>
      </c>
      <c r="B52" s="101"/>
      <c r="C52" s="101"/>
      <c r="D52" s="104"/>
      <c r="E52" s="104"/>
      <c r="F52" s="104"/>
      <c r="G52" s="104"/>
      <c r="H52" s="104"/>
      <c r="I52" s="104"/>
      <c r="J52" s="104"/>
      <c r="K52" s="104"/>
      <c r="L52" s="104"/>
      <c r="M52" s="104"/>
      <c r="N52" s="104"/>
      <c r="O52" s="104"/>
      <c r="P52" s="104"/>
      <c r="Q52" s="103">
        <f t="shared" si="0"/>
        <v>0</v>
      </c>
      <c r="R52" s="98"/>
      <c r="S52" s="95"/>
      <c r="T52" s="95"/>
      <c r="U52" s="95"/>
      <c r="V52" s="95"/>
      <c r="W52" s="95"/>
      <c r="X52" s="95"/>
      <c r="Y52" s="95"/>
      <c r="Z52" s="95"/>
      <c r="AA52" s="95"/>
      <c r="AB52" s="95"/>
      <c r="AC52" s="95"/>
      <c r="AD52" s="95"/>
      <c r="AE52" s="95"/>
      <c r="AF52" s="95"/>
      <c r="AG52" s="95"/>
    </row>
    <row r="53" spans="1:33" s="99" customFormat="1" ht="15" x14ac:dyDescent="0.25">
      <c r="A53" s="100">
        <v>36</v>
      </c>
      <c r="B53" s="101"/>
      <c r="C53" s="101"/>
      <c r="D53" s="104"/>
      <c r="E53" s="104"/>
      <c r="F53" s="104"/>
      <c r="G53" s="104"/>
      <c r="H53" s="104"/>
      <c r="I53" s="104"/>
      <c r="J53" s="104"/>
      <c r="K53" s="104"/>
      <c r="L53" s="104"/>
      <c r="M53" s="104"/>
      <c r="N53" s="104"/>
      <c r="O53" s="104"/>
      <c r="P53" s="104"/>
      <c r="Q53" s="103">
        <f t="shared" si="0"/>
        <v>0</v>
      </c>
      <c r="R53" s="98"/>
      <c r="S53" s="95"/>
      <c r="T53" s="95"/>
      <c r="U53" s="95"/>
      <c r="V53" s="95"/>
      <c r="W53" s="95"/>
      <c r="X53" s="95"/>
      <c r="Y53" s="95"/>
      <c r="Z53" s="95"/>
      <c r="AA53" s="95"/>
      <c r="AB53" s="95"/>
      <c r="AC53" s="95"/>
      <c r="AD53" s="95"/>
      <c r="AE53" s="95"/>
      <c r="AF53" s="95"/>
      <c r="AG53" s="95"/>
    </row>
    <row r="54" spans="1:33" s="99" customFormat="1" ht="15" x14ac:dyDescent="0.25">
      <c r="A54" s="100">
        <v>37</v>
      </c>
      <c r="B54" s="101"/>
      <c r="C54" s="101"/>
      <c r="D54" s="104"/>
      <c r="E54" s="104"/>
      <c r="F54" s="104"/>
      <c r="G54" s="104"/>
      <c r="H54" s="104"/>
      <c r="I54" s="104"/>
      <c r="J54" s="104"/>
      <c r="K54" s="104"/>
      <c r="L54" s="104"/>
      <c r="M54" s="104"/>
      <c r="N54" s="104"/>
      <c r="O54" s="104"/>
      <c r="P54" s="104"/>
      <c r="Q54" s="103">
        <f t="shared" si="0"/>
        <v>0</v>
      </c>
      <c r="R54" s="98"/>
      <c r="S54" s="95"/>
      <c r="T54" s="95"/>
      <c r="U54" s="95"/>
      <c r="V54" s="95"/>
      <c r="W54" s="95"/>
      <c r="X54" s="95"/>
      <c r="Y54" s="95"/>
      <c r="Z54" s="95"/>
      <c r="AA54" s="95"/>
      <c r="AB54" s="95"/>
      <c r="AC54" s="95"/>
      <c r="AD54" s="95"/>
      <c r="AE54" s="95"/>
      <c r="AF54" s="95"/>
      <c r="AG54" s="95"/>
    </row>
    <row r="55" spans="1:33" s="99" customFormat="1" ht="15" x14ac:dyDescent="0.25">
      <c r="A55" s="100">
        <v>38</v>
      </c>
      <c r="B55" s="101"/>
      <c r="C55" s="101"/>
      <c r="D55" s="104"/>
      <c r="E55" s="104"/>
      <c r="F55" s="104"/>
      <c r="G55" s="104"/>
      <c r="H55" s="104"/>
      <c r="I55" s="104"/>
      <c r="J55" s="104"/>
      <c r="K55" s="104"/>
      <c r="L55" s="104"/>
      <c r="M55" s="104"/>
      <c r="N55" s="104"/>
      <c r="O55" s="104"/>
      <c r="P55" s="104"/>
      <c r="Q55" s="103">
        <f t="shared" si="0"/>
        <v>0</v>
      </c>
      <c r="R55" s="98"/>
      <c r="S55" s="95"/>
      <c r="T55" s="95"/>
      <c r="U55" s="95"/>
      <c r="V55" s="95"/>
      <c r="W55" s="95"/>
      <c r="X55" s="95"/>
      <c r="Y55" s="95"/>
      <c r="Z55" s="95"/>
      <c r="AA55" s="95"/>
      <c r="AB55" s="95"/>
      <c r="AC55" s="95"/>
      <c r="AD55" s="95"/>
      <c r="AE55" s="95"/>
      <c r="AF55" s="95"/>
      <c r="AG55" s="95"/>
    </row>
    <row r="56" spans="1:33" s="99" customFormat="1" ht="15" x14ac:dyDescent="0.25">
      <c r="A56" s="100">
        <v>39</v>
      </c>
      <c r="B56" s="101"/>
      <c r="C56" s="101"/>
      <c r="D56" s="104"/>
      <c r="E56" s="104"/>
      <c r="F56" s="104"/>
      <c r="G56" s="104"/>
      <c r="H56" s="104"/>
      <c r="I56" s="104"/>
      <c r="J56" s="104"/>
      <c r="K56" s="104"/>
      <c r="L56" s="104"/>
      <c r="M56" s="104"/>
      <c r="N56" s="104"/>
      <c r="O56" s="104"/>
      <c r="P56" s="104"/>
      <c r="Q56" s="103">
        <f t="shared" si="0"/>
        <v>0</v>
      </c>
      <c r="R56" s="98"/>
      <c r="S56" s="95"/>
      <c r="T56" s="95"/>
      <c r="U56" s="95"/>
      <c r="V56" s="95"/>
      <c r="W56" s="95"/>
      <c r="X56" s="95"/>
      <c r="Y56" s="95"/>
      <c r="Z56" s="95"/>
      <c r="AA56" s="95"/>
      <c r="AB56" s="95"/>
      <c r="AC56" s="95"/>
      <c r="AD56" s="95"/>
      <c r="AE56" s="95"/>
      <c r="AF56" s="95"/>
      <c r="AG56" s="95"/>
    </row>
    <row r="57" spans="1:33" s="99" customFormat="1" ht="15" x14ac:dyDescent="0.25">
      <c r="A57" s="100">
        <v>40</v>
      </c>
      <c r="B57" s="101"/>
      <c r="C57" s="101"/>
      <c r="D57" s="104"/>
      <c r="E57" s="104"/>
      <c r="F57" s="104"/>
      <c r="G57" s="104"/>
      <c r="H57" s="104"/>
      <c r="I57" s="104"/>
      <c r="J57" s="104"/>
      <c r="K57" s="104"/>
      <c r="L57" s="104"/>
      <c r="M57" s="104"/>
      <c r="N57" s="104"/>
      <c r="O57" s="104"/>
      <c r="P57" s="104"/>
      <c r="Q57" s="103">
        <f t="shared" si="0"/>
        <v>0</v>
      </c>
      <c r="R57" s="98"/>
      <c r="S57" s="95"/>
      <c r="T57" s="95"/>
      <c r="U57" s="95"/>
      <c r="V57" s="95"/>
      <c r="W57" s="95"/>
      <c r="X57" s="95"/>
      <c r="Y57" s="95"/>
      <c r="Z57" s="95"/>
      <c r="AA57" s="95"/>
      <c r="AB57" s="95"/>
      <c r="AC57" s="95"/>
      <c r="AD57" s="95"/>
      <c r="AE57" s="95"/>
      <c r="AF57" s="95"/>
      <c r="AG57" s="95"/>
    </row>
    <row r="58" spans="1:33" s="99" customFormat="1" ht="15" x14ac:dyDescent="0.25">
      <c r="A58" s="100">
        <v>41</v>
      </c>
      <c r="B58" s="101"/>
      <c r="C58" s="101" t="s">
        <v>84</v>
      </c>
      <c r="D58" s="104"/>
      <c r="E58" s="104"/>
      <c r="F58" s="104"/>
      <c r="G58" s="104"/>
      <c r="H58" s="104"/>
      <c r="I58" s="104"/>
      <c r="J58" s="104"/>
      <c r="K58" s="104"/>
      <c r="L58" s="104"/>
      <c r="M58" s="104"/>
      <c r="N58" s="104"/>
      <c r="O58" s="104"/>
      <c r="P58" s="104"/>
      <c r="Q58" s="103">
        <f t="shared" si="0"/>
        <v>0</v>
      </c>
      <c r="R58" s="98"/>
      <c r="S58" s="95"/>
      <c r="T58" s="95"/>
      <c r="U58" s="95"/>
      <c r="V58" s="95"/>
      <c r="W58" s="95"/>
      <c r="X58" s="95"/>
      <c r="Y58" s="95"/>
      <c r="Z58" s="95"/>
      <c r="AA58" s="95"/>
      <c r="AB58" s="95"/>
      <c r="AC58" s="95"/>
      <c r="AD58" s="95"/>
      <c r="AE58" s="95"/>
      <c r="AF58" s="95"/>
      <c r="AG58" s="95"/>
    </row>
    <row r="59" spans="1:33" s="99" customFormat="1" ht="15" x14ac:dyDescent="0.25">
      <c r="A59" s="100">
        <v>42</v>
      </c>
      <c r="B59" s="101"/>
      <c r="C59" s="101" t="s">
        <v>112</v>
      </c>
      <c r="D59" s="104"/>
      <c r="E59" s="104"/>
      <c r="F59" s="104"/>
      <c r="G59" s="104"/>
      <c r="H59" s="104"/>
      <c r="I59" s="104"/>
      <c r="J59" s="104"/>
      <c r="K59" s="104"/>
      <c r="L59" s="104"/>
      <c r="M59" s="104"/>
      <c r="N59" s="104"/>
      <c r="O59" s="104"/>
      <c r="P59" s="104"/>
      <c r="Q59" s="103">
        <f t="shared" si="0"/>
        <v>0</v>
      </c>
      <c r="R59" s="98"/>
      <c r="S59" s="95"/>
      <c r="T59" s="95"/>
      <c r="U59" s="95"/>
      <c r="V59" s="95"/>
      <c r="W59" s="95"/>
      <c r="X59" s="95"/>
      <c r="Y59" s="95"/>
      <c r="Z59" s="95"/>
      <c r="AA59" s="95"/>
      <c r="AB59" s="95"/>
      <c r="AC59" s="95"/>
      <c r="AD59" s="95"/>
      <c r="AE59" s="95"/>
      <c r="AF59" s="95"/>
      <c r="AG59" s="95"/>
    </row>
    <row r="60" spans="1:33" s="99" customFormat="1" ht="15" x14ac:dyDescent="0.25">
      <c r="A60" s="100">
        <v>43</v>
      </c>
      <c r="B60" s="101"/>
      <c r="C60" s="101" t="s">
        <v>111</v>
      </c>
      <c r="D60" s="104"/>
      <c r="E60" s="104"/>
      <c r="F60" s="104"/>
      <c r="G60" s="104"/>
      <c r="H60" s="104"/>
      <c r="I60" s="104"/>
      <c r="J60" s="104"/>
      <c r="K60" s="104"/>
      <c r="L60" s="104"/>
      <c r="M60" s="104"/>
      <c r="N60" s="104"/>
      <c r="O60" s="104"/>
      <c r="P60" s="104"/>
      <c r="Q60" s="103">
        <f t="shared" si="0"/>
        <v>0</v>
      </c>
      <c r="R60" s="98"/>
      <c r="S60" s="95"/>
      <c r="T60" s="95"/>
      <c r="U60" s="95"/>
      <c r="V60" s="95"/>
      <c r="W60" s="95"/>
      <c r="X60" s="95"/>
      <c r="Y60" s="95"/>
      <c r="Z60" s="95"/>
      <c r="AA60" s="95"/>
      <c r="AB60" s="95"/>
      <c r="AC60" s="95"/>
      <c r="AD60" s="95"/>
      <c r="AE60" s="95"/>
      <c r="AF60" s="95"/>
      <c r="AG60" s="95"/>
    </row>
    <row r="61" spans="1:33" s="99" customFormat="1" ht="15" x14ac:dyDescent="0.25">
      <c r="A61" s="100">
        <v>44</v>
      </c>
      <c r="B61" s="101"/>
      <c r="C61" s="101"/>
      <c r="D61" s="104"/>
      <c r="E61" s="104"/>
      <c r="F61" s="104"/>
      <c r="G61" s="104"/>
      <c r="H61" s="104"/>
      <c r="I61" s="104"/>
      <c r="J61" s="104"/>
      <c r="K61" s="104"/>
      <c r="L61" s="104"/>
      <c r="M61" s="104"/>
      <c r="N61" s="104"/>
      <c r="O61" s="104"/>
      <c r="P61" s="104"/>
      <c r="Q61" s="103">
        <f t="shared" si="0"/>
        <v>0</v>
      </c>
      <c r="R61" s="98"/>
      <c r="S61" s="95"/>
      <c r="T61" s="95"/>
      <c r="U61" s="95"/>
      <c r="V61" s="95"/>
      <c r="W61" s="95"/>
      <c r="X61" s="95"/>
      <c r="Y61" s="95"/>
      <c r="Z61" s="95"/>
      <c r="AA61" s="95"/>
      <c r="AB61" s="95"/>
      <c r="AC61" s="95"/>
      <c r="AD61" s="95"/>
      <c r="AE61" s="95"/>
      <c r="AF61" s="95"/>
      <c r="AG61" s="95"/>
    </row>
    <row r="62" spans="1:33" s="105" customFormat="1" ht="15" x14ac:dyDescent="0.25">
      <c r="C62" s="106" t="s">
        <v>76</v>
      </c>
      <c r="D62" s="245">
        <f>+SUM(D18:D61)</f>
        <v>1200</v>
      </c>
      <c r="E62" s="245">
        <f t="shared" ref="E62:P62" si="1">+SUM(E18:E61)</f>
        <v>0</v>
      </c>
      <c r="F62" s="245">
        <f t="shared" si="1"/>
        <v>0</v>
      </c>
      <c r="G62" s="245">
        <f t="shared" si="1"/>
        <v>0</v>
      </c>
      <c r="H62" s="245">
        <f t="shared" si="1"/>
        <v>0</v>
      </c>
      <c r="I62" s="245">
        <f t="shared" si="1"/>
        <v>0</v>
      </c>
      <c r="J62" s="245">
        <f t="shared" si="1"/>
        <v>0</v>
      </c>
      <c r="K62" s="245">
        <f t="shared" si="1"/>
        <v>1200</v>
      </c>
      <c r="L62" s="245">
        <f t="shared" si="1"/>
        <v>1200</v>
      </c>
      <c r="M62" s="245">
        <f t="shared" si="1"/>
        <v>1200</v>
      </c>
      <c r="N62" s="245">
        <f t="shared" si="1"/>
        <v>1200</v>
      </c>
      <c r="O62" s="245">
        <f t="shared" si="1"/>
        <v>0</v>
      </c>
      <c r="P62" s="245">
        <f t="shared" si="1"/>
        <v>0</v>
      </c>
      <c r="Q62" s="107">
        <f>+SUM(Q18:Q61)</f>
        <v>4800</v>
      </c>
      <c r="R62" s="108"/>
    </row>
    <row r="63" spans="1:33" s="95" customFormat="1" ht="15" x14ac:dyDescent="0.25">
      <c r="Q63" s="109"/>
      <c r="R63" s="98"/>
    </row>
    <row r="64" spans="1:33" s="95" customFormat="1" ht="15" x14ac:dyDescent="0.25">
      <c r="Q64" s="109"/>
      <c r="R64" s="98"/>
    </row>
    <row r="65" spans="2:18" s="95" customFormat="1" ht="15" x14ac:dyDescent="0.25">
      <c r="Q65" s="109"/>
      <c r="R65" s="98"/>
    </row>
    <row r="66" spans="2:18" s="95" customFormat="1" ht="15.75" thickBot="1" x14ac:dyDescent="0.3">
      <c r="E66" s="425"/>
      <c r="F66" s="425"/>
      <c r="G66" s="425"/>
      <c r="H66" s="425"/>
      <c r="I66" s="425"/>
      <c r="J66" s="425"/>
      <c r="K66" s="425"/>
      <c r="L66" s="425"/>
      <c r="M66" s="425"/>
      <c r="N66" s="425"/>
      <c r="O66" s="425"/>
      <c r="P66" s="425"/>
      <c r="Q66" s="109"/>
      <c r="R66" s="98"/>
    </row>
    <row r="67" spans="2:18" s="95" customFormat="1" ht="15" x14ac:dyDescent="0.25">
      <c r="B67" s="426"/>
      <c r="C67" s="429" t="s">
        <v>51</v>
      </c>
      <c r="D67" s="430"/>
      <c r="E67" s="430"/>
      <c r="F67" s="79" t="s">
        <v>99</v>
      </c>
      <c r="G67" s="79" t="s">
        <v>100</v>
      </c>
      <c r="H67" s="79" t="s">
        <v>101</v>
      </c>
      <c r="I67" s="79" t="s">
        <v>102</v>
      </c>
      <c r="J67" s="79" t="s">
        <v>103</v>
      </c>
      <c r="K67" s="79" t="s">
        <v>104</v>
      </c>
      <c r="L67" s="80" t="s">
        <v>105</v>
      </c>
      <c r="M67" s="80" t="s">
        <v>106</v>
      </c>
      <c r="N67" s="80" t="s">
        <v>107</v>
      </c>
      <c r="O67" s="80" t="s">
        <v>108</v>
      </c>
      <c r="P67" s="80" t="s">
        <v>109</v>
      </c>
      <c r="Q67" s="80" t="s">
        <v>110</v>
      </c>
      <c r="R67" s="81" t="s">
        <v>76</v>
      </c>
    </row>
    <row r="68" spans="2:18" s="95" customFormat="1" ht="15" x14ac:dyDescent="0.25">
      <c r="B68" s="427"/>
      <c r="C68" s="430" t="s">
        <v>111</v>
      </c>
      <c r="D68" s="430"/>
      <c r="E68" s="430"/>
      <c r="F68" s="110">
        <f>SUMIF($C$18:$C$61,"ADMINISTRATIVO",E18:E61)</f>
        <v>0</v>
      </c>
      <c r="G68" s="110">
        <f t="shared" ref="G68:Q68" si="2">SUMIF($C$18:$C$61,"ADMINISTRATIVO",F18:F61)</f>
        <v>0</v>
      </c>
      <c r="H68" s="110">
        <f t="shared" si="2"/>
        <v>0</v>
      </c>
      <c r="I68" s="110">
        <f t="shared" si="2"/>
        <v>0</v>
      </c>
      <c r="J68" s="110">
        <f t="shared" si="2"/>
        <v>0</v>
      </c>
      <c r="K68" s="110">
        <f t="shared" si="2"/>
        <v>0</v>
      </c>
      <c r="L68" s="110">
        <f t="shared" si="2"/>
        <v>0</v>
      </c>
      <c r="M68" s="110">
        <f t="shared" si="2"/>
        <v>0</v>
      </c>
      <c r="N68" s="110">
        <f t="shared" si="2"/>
        <v>0</v>
      </c>
      <c r="O68" s="110">
        <f t="shared" si="2"/>
        <v>0</v>
      </c>
      <c r="P68" s="110">
        <f t="shared" si="2"/>
        <v>0</v>
      </c>
      <c r="Q68" s="110">
        <f t="shared" si="2"/>
        <v>0</v>
      </c>
      <c r="R68" s="111">
        <f>SUM(F68:Q68)</f>
        <v>0</v>
      </c>
    </row>
    <row r="69" spans="2:18" s="95" customFormat="1" ht="15" x14ac:dyDescent="0.25">
      <c r="B69" s="427"/>
      <c r="C69" s="433" t="s">
        <v>360</v>
      </c>
      <c r="D69" s="434"/>
      <c r="E69" s="429"/>
      <c r="F69" s="110">
        <f>SUMIF($C$18:$C$61,"TÉCNICO",E18:E61)</f>
        <v>0</v>
      </c>
      <c r="G69" s="110">
        <f t="shared" ref="G69:Q69" si="3">SUMIF($C$18:$C$61,"TÉCNICO",F18:F61)</f>
        <v>0</v>
      </c>
      <c r="H69" s="110">
        <f t="shared" si="3"/>
        <v>0</v>
      </c>
      <c r="I69" s="110">
        <f t="shared" si="3"/>
        <v>0</v>
      </c>
      <c r="J69" s="110">
        <f t="shared" si="3"/>
        <v>0</v>
      </c>
      <c r="K69" s="110">
        <f t="shared" si="3"/>
        <v>0</v>
      </c>
      <c r="L69" s="110">
        <f t="shared" si="3"/>
        <v>0</v>
      </c>
      <c r="M69" s="110">
        <f t="shared" si="3"/>
        <v>0</v>
      </c>
      <c r="N69" s="110">
        <f t="shared" si="3"/>
        <v>0</v>
      </c>
      <c r="O69" s="110">
        <f t="shared" si="3"/>
        <v>0</v>
      </c>
      <c r="P69" s="110">
        <f t="shared" si="3"/>
        <v>0</v>
      </c>
      <c r="Q69" s="110">
        <f t="shared" si="3"/>
        <v>0</v>
      </c>
      <c r="R69" s="111"/>
    </row>
    <row r="70" spans="2:18" s="95" customFormat="1" ht="15" x14ac:dyDescent="0.25">
      <c r="B70" s="427"/>
      <c r="C70" s="430" t="s">
        <v>84</v>
      </c>
      <c r="D70" s="430"/>
      <c r="E70" s="430"/>
      <c r="F70" s="110">
        <f>SUMIF($C$18:$C$61,"MANTENIMIENTO",E18:E61)</f>
        <v>0</v>
      </c>
      <c r="G70" s="110">
        <f t="shared" ref="G70:Q70" si="4">SUMIF($C$18:$C$61,"MANTENIMIENTO",F18:F61)</f>
        <v>0</v>
      </c>
      <c r="H70" s="110">
        <f t="shared" si="4"/>
        <v>0</v>
      </c>
      <c r="I70" s="110">
        <f t="shared" si="4"/>
        <v>0</v>
      </c>
      <c r="J70" s="110">
        <f t="shared" si="4"/>
        <v>0</v>
      </c>
      <c r="K70" s="110">
        <f t="shared" si="4"/>
        <v>0</v>
      </c>
      <c r="L70" s="110">
        <f t="shared" si="4"/>
        <v>0</v>
      </c>
      <c r="M70" s="110">
        <f t="shared" si="4"/>
        <v>0</v>
      </c>
      <c r="N70" s="110">
        <f t="shared" si="4"/>
        <v>0</v>
      </c>
      <c r="O70" s="110">
        <f t="shared" si="4"/>
        <v>0</v>
      </c>
      <c r="P70" s="110">
        <f t="shared" si="4"/>
        <v>0</v>
      </c>
      <c r="Q70" s="110">
        <f t="shared" si="4"/>
        <v>0</v>
      </c>
      <c r="R70" s="111">
        <f>SUM(F70:Q70)</f>
        <v>0</v>
      </c>
    </row>
    <row r="71" spans="2:18" s="95" customFormat="1" ht="15.75" thickBot="1" x14ac:dyDescent="0.3">
      <c r="B71" s="428"/>
      <c r="C71" s="431" t="s">
        <v>76</v>
      </c>
      <c r="D71" s="432"/>
      <c r="E71" s="432"/>
      <c r="F71" s="83">
        <f t="shared" ref="F71:R71" si="5">SUM(F68:F70)</f>
        <v>0</v>
      </c>
      <c r="G71" s="83">
        <f t="shared" si="5"/>
        <v>0</v>
      </c>
      <c r="H71" s="83">
        <f t="shared" si="5"/>
        <v>0</v>
      </c>
      <c r="I71" s="83">
        <f t="shared" si="5"/>
        <v>0</v>
      </c>
      <c r="J71" s="83">
        <f t="shared" si="5"/>
        <v>0</v>
      </c>
      <c r="K71" s="83">
        <f t="shared" si="5"/>
        <v>0</v>
      </c>
      <c r="L71" s="83">
        <f t="shared" si="5"/>
        <v>0</v>
      </c>
      <c r="M71" s="83">
        <f t="shared" si="5"/>
        <v>0</v>
      </c>
      <c r="N71" s="83">
        <f t="shared" si="5"/>
        <v>0</v>
      </c>
      <c r="O71" s="83">
        <f t="shared" si="5"/>
        <v>0</v>
      </c>
      <c r="P71" s="83">
        <f t="shared" si="5"/>
        <v>0</v>
      </c>
      <c r="Q71" s="83">
        <f t="shared" si="5"/>
        <v>0</v>
      </c>
      <c r="R71" s="83">
        <f t="shared" si="5"/>
        <v>0</v>
      </c>
    </row>
    <row r="72" spans="2:18" s="95" customFormat="1" ht="15" x14ac:dyDescent="0.25">
      <c r="Q72" s="109"/>
      <c r="R72" s="98"/>
    </row>
    <row r="73" spans="2:18" s="95" customFormat="1" ht="15" x14ac:dyDescent="0.25">
      <c r="Q73" s="109"/>
      <c r="R73" s="98"/>
    </row>
    <row r="74" spans="2:18" s="95" customFormat="1" ht="15" x14ac:dyDescent="0.25">
      <c r="Q74" s="109"/>
      <c r="R74" s="98"/>
    </row>
    <row r="75" spans="2:18" s="95" customFormat="1" ht="15" x14ac:dyDescent="0.25">
      <c r="Q75" s="109"/>
      <c r="R75" s="98"/>
    </row>
    <row r="76" spans="2:18" s="95" customFormat="1" ht="15" x14ac:dyDescent="0.25">
      <c r="Q76" s="109"/>
      <c r="R76" s="98"/>
    </row>
    <row r="77" spans="2:18" s="95" customFormat="1" ht="15" x14ac:dyDescent="0.25">
      <c r="Q77" s="109"/>
      <c r="R77" s="98"/>
    </row>
    <row r="78" spans="2:18" s="95" customFormat="1" ht="15" x14ac:dyDescent="0.25">
      <c r="Q78" s="109"/>
      <c r="R78" s="98"/>
    </row>
    <row r="79" spans="2:18" s="95" customFormat="1" ht="15" x14ac:dyDescent="0.25">
      <c r="Q79" s="109"/>
      <c r="R79" s="98"/>
    </row>
    <row r="80" spans="2:18" s="95" customFormat="1" ht="15" x14ac:dyDescent="0.25">
      <c r="Q80" s="109"/>
      <c r="R80" s="98"/>
    </row>
    <row r="81" spans="17:33" s="95" customFormat="1" ht="15" x14ac:dyDescent="0.25">
      <c r="Q81" s="109"/>
      <c r="R81" s="98"/>
    </row>
    <row r="82" spans="17:33" s="95" customFormat="1" ht="15" x14ac:dyDescent="0.25">
      <c r="Q82" s="109"/>
      <c r="R82" s="98"/>
    </row>
    <row r="83" spans="17:33" s="95" customFormat="1" ht="15" x14ac:dyDescent="0.25">
      <c r="Q83" s="109"/>
      <c r="R83" s="98"/>
    </row>
    <row r="84" spans="17:33" s="95" customFormat="1" ht="15" x14ac:dyDescent="0.25">
      <c r="Q84" s="109"/>
      <c r="R84" s="98"/>
    </row>
    <row r="85" spans="17:33" s="99" customFormat="1" ht="15" x14ac:dyDescent="0.25">
      <c r="Q85" s="112"/>
      <c r="R85" s="113"/>
      <c r="X85" s="95"/>
      <c r="Y85" s="95"/>
      <c r="Z85" s="95"/>
      <c r="AA85" s="95"/>
      <c r="AB85" s="95"/>
      <c r="AC85" s="95"/>
      <c r="AD85" s="95"/>
      <c r="AE85" s="95"/>
      <c r="AF85" s="95"/>
      <c r="AG85" s="95"/>
    </row>
    <row r="86" spans="17:33" s="99" customFormat="1" ht="15" x14ac:dyDescent="0.25">
      <c r="Q86" s="112"/>
      <c r="R86" s="113"/>
      <c r="X86" s="95"/>
      <c r="Y86" s="95"/>
      <c r="Z86" s="95"/>
      <c r="AA86" s="95"/>
      <c r="AB86" s="95"/>
      <c r="AC86" s="95"/>
      <c r="AD86" s="95"/>
      <c r="AE86" s="95"/>
      <c r="AF86" s="95"/>
      <c r="AG86" s="95"/>
    </row>
    <row r="87" spans="17:33" s="99" customFormat="1" ht="15" x14ac:dyDescent="0.25">
      <c r="Q87" s="112"/>
      <c r="R87" s="113"/>
      <c r="X87" s="95"/>
      <c r="Y87" s="95"/>
      <c r="Z87" s="95"/>
      <c r="AA87" s="95"/>
      <c r="AB87" s="95"/>
      <c r="AC87" s="95"/>
      <c r="AD87" s="95"/>
      <c r="AE87" s="95"/>
      <c r="AF87" s="95"/>
      <c r="AG87" s="95"/>
    </row>
    <row r="88" spans="17:33" s="99" customFormat="1" ht="15" x14ac:dyDescent="0.25">
      <c r="Q88" s="112"/>
      <c r="R88" s="113"/>
      <c r="X88" s="95"/>
      <c r="Y88" s="95"/>
      <c r="Z88" s="95"/>
      <c r="AA88" s="95"/>
      <c r="AB88" s="95"/>
      <c r="AC88" s="95"/>
      <c r="AD88" s="95"/>
      <c r="AE88" s="95"/>
      <c r="AF88" s="95"/>
      <c r="AG88" s="95"/>
    </row>
    <row r="89" spans="17:33" s="99" customFormat="1" ht="15" x14ac:dyDescent="0.25">
      <c r="Q89" s="112"/>
      <c r="R89" s="113"/>
      <c r="X89" s="95"/>
      <c r="Y89" s="95"/>
      <c r="Z89" s="95"/>
      <c r="AA89" s="95"/>
      <c r="AB89" s="95"/>
      <c r="AC89" s="95"/>
      <c r="AD89" s="95"/>
      <c r="AE89" s="95"/>
      <c r="AF89" s="95"/>
      <c r="AG89" s="95"/>
    </row>
    <row r="90" spans="17:33" s="99" customFormat="1" ht="15" x14ac:dyDescent="0.25">
      <c r="Q90" s="112"/>
      <c r="R90" s="113"/>
      <c r="X90" s="95"/>
      <c r="Y90" s="95"/>
      <c r="Z90" s="95"/>
      <c r="AA90" s="95"/>
      <c r="AB90" s="95"/>
      <c r="AC90" s="95"/>
      <c r="AD90" s="95"/>
      <c r="AE90" s="95"/>
      <c r="AF90" s="95"/>
      <c r="AG90" s="95"/>
    </row>
    <row r="91" spans="17:33" s="99" customFormat="1" ht="15" x14ac:dyDescent="0.25">
      <c r="Q91" s="112"/>
      <c r="R91" s="113"/>
      <c r="X91" s="95"/>
      <c r="Y91" s="95"/>
      <c r="Z91" s="95"/>
      <c r="AA91" s="95"/>
      <c r="AB91" s="95"/>
      <c r="AC91" s="95"/>
      <c r="AD91" s="95"/>
      <c r="AE91" s="95"/>
      <c r="AF91" s="95"/>
      <c r="AG91" s="95"/>
    </row>
    <row r="92" spans="17:33" s="99" customFormat="1" ht="15" x14ac:dyDescent="0.25">
      <c r="Q92" s="112"/>
      <c r="R92" s="113"/>
      <c r="X92" s="95"/>
      <c r="Y92" s="95"/>
      <c r="Z92" s="95"/>
      <c r="AA92" s="95"/>
      <c r="AB92" s="95"/>
      <c r="AC92" s="95"/>
      <c r="AD92" s="95"/>
      <c r="AE92" s="95"/>
      <c r="AF92" s="95"/>
      <c r="AG92" s="95"/>
    </row>
    <row r="93" spans="17:33" s="99" customFormat="1" ht="15" x14ac:dyDescent="0.25">
      <c r="Q93" s="112"/>
      <c r="R93" s="113"/>
      <c r="X93" s="95"/>
      <c r="Y93" s="95"/>
      <c r="Z93" s="95"/>
      <c r="AA93" s="95"/>
      <c r="AB93" s="95"/>
      <c r="AC93" s="95"/>
      <c r="AD93" s="95"/>
      <c r="AE93" s="95"/>
      <c r="AF93" s="95"/>
      <c r="AG93" s="95"/>
    </row>
    <row r="94" spans="17:33" s="99" customFormat="1" ht="15" x14ac:dyDescent="0.25">
      <c r="Q94" s="112"/>
      <c r="R94" s="113"/>
      <c r="X94" s="95"/>
      <c r="Y94" s="95"/>
      <c r="Z94" s="95"/>
      <c r="AA94" s="95"/>
      <c r="AB94" s="95"/>
      <c r="AC94" s="95"/>
      <c r="AD94" s="95"/>
      <c r="AE94" s="95"/>
      <c r="AF94" s="95"/>
      <c r="AG94" s="95"/>
    </row>
    <row r="95" spans="17:33" s="99" customFormat="1" ht="15" x14ac:dyDescent="0.25">
      <c r="Q95" s="112"/>
      <c r="R95" s="113"/>
      <c r="X95" s="95"/>
      <c r="Y95" s="95"/>
      <c r="Z95" s="95"/>
      <c r="AA95" s="95"/>
      <c r="AB95" s="95"/>
      <c r="AC95" s="95"/>
      <c r="AD95" s="95"/>
      <c r="AE95" s="95"/>
      <c r="AF95" s="95"/>
      <c r="AG95" s="95"/>
    </row>
    <row r="96" spans="17:33" s="99" customFormat="1" ht="15" x14ac:dyDescent="0.25">
      <c r="Q96" s="112"/>
      <c r="R96" s="113"/>
      <c r="X96" s="95"/>
      <c r="Y96" s="95"/>
      <c r="Z96" s="95"/>
      <c r="AA96" s="95"/>
      <c r="AB96" s="95"/>
      <c r="AC96" s="95"/>
      <c r="AD96" s="95"/>
      <c r="AE96" s="95"/>
      <c r="AF96" s="95"/>
      <c r="AG96" s="95"/>
    </row>
    <row r="97" spans="17:33" s="99" customFormat="1" ht="15" x14ac:dyDescent="0.25">
      <c r="Q97" s="112"/>
      <c r="R97" s="113"/>
      <c r="X97" s="95"/>
      <c r="Y97" s="95"/>
      <c r="Z97" s="95"/>
      <c r="AA97" s="95"/>
      <c r="AB97" s="95"/>
      <c r="AC97" s="95"/>
      <c r="AD97" s="95"/>
      <c r="AE97" s="95"/>
      <c r="AF97" s="95"/>
      <c r="AG97" s="95"/>
    </row>
    <row r="98" spans="17:33" s="99" customFormat="1" ht="15" x14ac:dyDescent="0.25">
      <c r="Q98" s="112"/>
      <c r="R98" s="113"/>
      <c r="X98" s="95"/>
      <c r="Y98" s="95"/>
      <c r="Z98" s="95"/>
      <c r="AA98" s="95"/>
      <c r="AB98" s="95"/>
      <c r="AC98" s="95"/>
      <c r="AD98" s="95"/>
      <c r="AE98" s="95"/>
      <c r="AF98" s="95"/>
      <c r="AG98" s="95"/>
    </row>
    <row r="99" spans="17:33" s="99" customFormat="1" ht="15" x14ac:dyDescent="0.25">
      <c r="Q99" s="112"/>
      <c r="R99" s="113"/>
      <c r="X99" s="95"/>
      <c r="Y99" s="95"/>
      <c r="Z99" s="95"/>
      <c r="AA99" s="95"/>
      <c r="AB99" s="95"/>
      <c r="AC99" s="95"/>
      <c r="AD99" s="95"/>
      <c r="AE99" s="95"/>
      <c r="AF99" s="95"/>
      <c r="AG99" s="95"/>
    </row>
    <row r="100" spans="17:33" s="99" customFormat="1" ht="15" x14ac:dyDescent="0.25">
      <c r="Q100" s="112"/>
      <c r="R100" s="113"/>
      <c r="X100" s="95"/>
      <c r="Y100" s="95"/>
      <c r="Z100" s="95"/>
      <c r="AA100" s="95"/>
      <c r="AB100" s="95"/>
      <c r="AC100" s="95"/>
      <c r="AD100" s="95"/>
      <c r="AE100" s="95"/>
      <c r="AF100" s="95"/>
      <c r="AG100" s="95"/>
    </row>
    <row r="101" spans="17:33" s="99" customFormat="1" ht="15" x14ac:dyDescent="0.25">
      <c r="Q101" s="112"/>
      <c r="R101" s="113"/>
      <c r="X101" s="95"/>
      <c r="Y101" s="95"/>
      <c r="Z101" s="95"/>
      <c r="AA101" s="95"/>
      <c r="AB101" s="95"/>
      <c r="AC101" s="95"/>
      <c r="AD101" s="95"/>
      <c r="AE101" s="95"/>
      <c r="AF101" s="95"/>
      <c r="AG101" s="95"/>
    </row>
    <row r="102" spans="17:33" s="99" customFormat="1" ht="15" x14ac:dyDescent="0.25">
      <c r="Q102" s="112"/>
      <c r="R102" s="113"/>
      <c r="X102" s="95"/>
      <c r="Y102" s="95"/>
      <c r="Z102" s="95"/>
      <c r="AA102" s="95"/>
      <c r="AB102" s="95"/>
      <c r="AC102" s="95"/>
      <c r="AD102" s="95"/>
      <c r="AE102" s="95"/>
      <c r="AF102" s="95"/>
      <c r="AG102" s="95"/>
    </row>
    <row r="103" spans="17:33" s="99" customFormat="1" ht="15" x14ac:dyDescent="0.25">
      <c r="Q103" s="112"/>
      <c r="R103" s="113"/>
      <c r="X103" s="95"/>
      <c r="Y103" s="95"/>
      <c r="Z103" s="95"/>
      <c r="AA103" s="95"/>
      <c r="AB103" s="95"/>
      <c r="AC103" s="95"/>
      <c r="AD103" s="95"/>
      <c r="AE103" s="95"/>
      <c r="AF103" s="95"/>
      <c r="AG103" s="95"/>
    </row>
    <row r="104" spans="17:33" s="99" customFormat="1" ht="15" x14ac:dyDescent="0.25">
      <c r="Q104" s="112"/>
      <c r="R104" s="113"/>
      <c r="X104" s="95"/>
      <c r="Y104" s="95"/>
      <c r="Z104" s="95"/>
      <c r="AA104" s="95"/>
      <c r="AB104" s="95"/>
      <c r="AC104" s="95"/>
      <c r="AD104" s="95"/>
      <c r="AE104" s="95"/>
      <c r="AF104" s="95"/>
      <c r="AG104" s="95"/>
    </row>
    <row r="105" spans="17:33" s="99" customFormat="1" ht="15" x14ac:dyDescent="0.25">
      <c r="Q105" s="112"/>
      <c r="R105" s="113"/>
      <c r="X105" s="95"/>
      <c r="Y105" s="95"/>
      <c r="Z105" s="95"/>
      <c r="AA105" s="95"/>
      <c r="AB105" s="95"/>
      <c r="AC105" s="95"/>
      <c r="AD105" s="95"/>
      <c r="AE105" s="95"/>
      <c r="AF105" s="95"/>
      <c r="AG105" s="95"/>
    </row>
    <row r="106" spans="17:33" s="99" customFormat="1" ht="15" x14ac:dyDescent="0.25">
      <c r="Q106" s="112"/>
      <c r="R106" s="113"/>
      <c r="X106" s="95"/>
      <c r="Y106" s="95"/>
      <c r="Z106" s="95"/>
      <c r="AA106" s="95"/>
      <c r="AB106" s="95"/>
      <c r="AC106" s="95"/>
      <c r="AD106" s="95"/>
      <c r="AE106" s="95"/>
      <c r="AF106" s="95"/>
      <c r="AG106" s="95"/>
    </row>
    <row r="107" spans="17:33" s="99" customFormat="1" ht="15" x14ac:dyDescent="0.25">
      <c r="Q107" s="112"/>
      <c r="R107" s="113"/>
      <c r="X107" s="95"/>
      <c r="Y107" s="95"/>
      <c r="Z107" s="95"/>
      <c r="AA107" s="95"/>
      <c r="AB107" s="95"/>
      <c r="AC107" s="95"/>
      <c r="AD107" s="95"/>
      <c r="AE107" s="95"/>
      <c r="AF107" s="95"/>
      <c r="AG107" s="95"/>
    </row>
    <row r="108" spans="17:33" s="99" customFormat="1" ht="15" x14ac:dyDescent="0.25">
      <c r="Q108" s="112"/>
      <c r="R108" s="113"/>
      <c r="X108" s="95"/>
      <c r="Y108" s="95"/>
      <c r="Z108" s="95"/>
      <c r="AA108" s="95"/>
      <c r="AB108" s="95"/>
      <c r="AC108" s="95"/>
      <c r="AD108" s="95"/>
      <c r="AE108" s="95"/>
      <c r="AF108" s="95"/>
      <c r="AG108" s="95"/>
    </row>
    <row r="109" spans="17:33" s="99" customFormat="1" ht="15" x14ac:dyDescent="0.25">
      <c r="Q109" s="112"/>
      <c r="R109" s="113"/>
      <c r="X109" s="95"/>
      <c r="Y109" s="95"/>
      <c r="Z109" s="95"/>
      <c r="AA109" s="95"/>
      <c r="AB109" s="95"/>
      <c r="AC109" s="95"/>
      <c r="AD109" s="95"/>
      <c r="AE109" s="95"/>
      <c r="AF109" s="95"/>
      <c r="AG109" s="95"/>
    </row>
    <row r="110" spans="17:33" s="99" customFormat="1" ht="15" x14ac:dyDescent="0.25">
      <c r="Q110" s="112"/>
      <c r="R110" s="113"/>
      <c r="X110" s="95"/>
      <c r="Y110" s="95"/>
      <c r="Z110" s="95"/>
      <c r="AA110" s="95"/>
      <c r="AB110" s="95"/>
      <c r="AC110" s="95"/>
      <c r="AD110" s="95"/>
      <c r="AE110" s="95"/>
      <c r="AF110" s="95"/>
      <c r="AG110" s="95"/>
    </row>
    <row r="111" spans="17:33" s="99" customFormat="1" ht="15" x14ac:dyDescent="0.25">
      <c r="Q111" s="112"/>
      <c r="R111" s="113"/>
      <c r="X111" s="95"/>
      <c r="Y111" s="95"/>
      <c r="Z111" s="95"/>
      <c r="AA111" s="95"/>
      <c r="AB111" s="95"/>
      <c r="AC111" s="95"/>
      <c r="AD111" s="95"/>
      <c r="AE111" s="95"/>
      <c r="AF111" s="95"/>
      <c r="AG111" s="95"/>
    </row>
    <row r="112" spans="17:33" s="99" customFormat="1" ht="15" x14ac:dyDescent="0.25">
      <c r="Q112" s="112"/>
      <c r="R112" s="113"/>
      <c r="X112" s="95"/>
      <c r="Y112" s="95"/>
      <c r="Z112" s="95"/>
      <c r="AA112" s="95"/>
      <c r="AB112" s="95"/>
      <c r="AC112" s="95"/>
      <c r="AD112" s="95"/>
      <c r="AE112" s="95"/>
      <c r="AF112" s="95"/>
      <c r="AG112" s="95"/>
    </row>
    <row r="113" spans="17:33" s="99" customFormat="1" ht="15" x14ac:dyDescent="0.25">
      <c r="Q113" s="112"/>
      <c r="R113" s="113"/>
      <c r="X113" s="95"/>
      <c r="Y113" s="95"/>
      <c r="Z113" s="95"/>
      <c r="AA113" s="95"/>
      <c r="AB113" s="95"/>
      <c r="AC113" s="95"/>
      <c r="AD113" s="95"/>
      <c r="AE113" s="95"/>
      <c r="AF113" s="95"/>
      <c r="AG113" s="95"/>
    </row>
    <row r="114" spans="17:33" ht="15" x14ac:dyDescent="0.25">
      <c r="Q114"/>
      <c r="R114"/>
      <c r="X114" s="61"/>
      <c r="Y114" s="61"/>
      <c r="Z114" s="61"/>
      <c r="AA114" s="61"/>
      <c r="AB114" s="61"/>
      <c r="AC114" s="61"/>
      <c r="AD114" s="61"/>
      <c r="AE114" s="61"/>
      <c r="AF114" s="61"/>
      <c r="AG114" s="61"/>
    </row>
    <row r="115" spans="17:33" ht="15" x14ac:dyDescent="0.25">
      <c r="Q115"/>
      <c r="R115"/>
      <c r="X115" s="61"/>
      <c r="Y115" s="61"/>
      <c r="Z115" s="61"/>
      <c r="AA115" s="61"/>
      <c r="AB115" s="61"/>
      <c r="AC115" s="61"/>
      <c r="AD115" s="61"/>
      <c r="AE115" s="61"/>
      <c r="AF115" s="61"/>
      <c r="AG115" s="61"/>
    </row>
    <row r="116" spans="17:33" ht="15" x14ac:dyDescent="0.25">
      <c r="Q116"/>
      <c r="R116"/>
      <c r="X116" s="61"/>
      <c r="Y116" s="61"/>
      <c r="Z116" s="61"/>
      <c r="AA116" s="61"/>
      <c r="AB116" s="61"/>
      <c r="AC116" s="61"/>
      <c r="AD116" s="61"/>
      <c r="AE116" s="61"/>
      <c r="AF116" s="61"/>
      <c r="AG116" s="61"/>
    </row>
    <row r="117" spans="17:33" ht="15" x14ac:dyDescent="0.25">
      <c r="Q117"/>
      <c r="R117"/>
      <c r="X117" s="61"/>
      <c r="Y117" s="61"/>
      <c r="Z117" s="61"/>
      <c r="AA117" s="61"/>
      <c r="AB117" s="61"/>
      <c r="AC117" s="61"/>
      <c r="AD117" s="61"/>
      <c r="AE117" s="61"/>
      <c r="AF117" s="61"/>
      <c r="AG117" s="61"/>
    </row>
    <row r="118" spans="17:33" ht="15" x14ac:dyDescent="0.25">
      <c r="Q118"/>
      <c r="R118"/>
      <c r="X118" s="61"/>
      <c r="Y118" s="61"/>
      <c r="Z118" s="61"/>
      <c r="AA118" s="61"/>
      <c r="AB118" s="61"/>
      <c r="AC118" s="61"/>
      <c r="AD118" s="61"/>
      <c r="AE118" s="61"/>
      <c r="AF118" s="61"/>
      <c r="AG118" s="61"/>
    </row>
    <row r="119" spans="17:33" ht="15" x14ac:dyDescent="0.25">
      <c r="Q119"/>
      <c r="R119"/>
      <c r="X119" s="61"/>
      <c r="Y119" s="61"/>
      <c r="Z119" s="61"/>
      <c r="AA119" s="61"/>
      <c r="AB119" s="61"/>
      <c r="AC119" s="61"/>
      <c r="AD119" s="61"/>
      <c r="AE119" s="61"/>
      <c r="AF119" s="61"/>
      <c r="AG119" s="61"/>
    </row>
    <row r="120" spans="17:33" ht="15" x14ac:dyDescent="0.25">
      <c r="Q120"/>
      <c r="R120"/>
      <c r="X120" s="61"/>
      <c r="Y120" s="61"/>
      <c r="Z120" s="61"/>
      <c r="AA120" s="61"/>
      <c r="AB120" s="61"/>
      <c r="AC120" s="61"/>
      <c r="AD120" s="61"/>
      <c r="AE120" s="61"/>
      <c r="AF120" s="61"/>
      <c r="AG120" s="61"/>
    </row>
    <row r="121" spans="17:33" ht="15" x14ac:dyDescent="0.25">
      <c r="Q121"/>
      <c r="R121"/>
      <c r="X121" s="61"/>
      <c r="Y121" s="61"/>
      <c r="Z121" s="61"/>
      <c r="AA121" s="61"/>
      <c r="AB121" s="61"/>
      <c r="AC121" s="61"/>
      <c r="AD121" s="61"/>
      <c r="AE121" s="61"/>
      <c r="AF121" s="61"/>
      <c r="AG121" s="61"/>
    </row>
    <row r="122" spans="17:33" ht="15" x14ac:dyDescent="0.25">
      <c r="Q122"/>
      <c r="R122"/>
      <c r="X122" s="61"/>
      <c r="Y122" s="61"/>
      <c r="Z122" s="61"/>
      <c r="AA122" s="61"/>
      <c r="AB122" s="61"/>
      <c r="AC122" s="61"/>
      <c r="AD122" s="61"/>
      <c r="AE122" s="61"/>
      <c r="AF122" s="61"/>
      <c r="AG122" s="61"/>
    </row>
    <row r="123" spans="17:33" ht="15" x14ac:dyDescent="0.25">
      <c r="Q123"/>
      <c r="R123"/>
      <c r="X123" s="61"/>
      <c r="Y123" s="61"/>
      <c r="Z123" s="61"/>
      <c r="AA123" s="61"/>
      <c r="AB123" s="61"/>
      <c r="AC123" s="61"/>
      <c r="AD123" s="61"/>
      <c r="AE123" s="61"/>
      <c r="AF123" s="61"/>
      <c r="AG123" s="61"/>
    </row>
    <row r="124" spans="17:33" ht="15" x14ac:dyDescent="0.25">
      <c r="Q124"/>
      <c r="R124"/>
      <c r="X124" s="61"/>
      <c r="Y124" s="61"/>
      <c r="Z124" s="61"/>
      <c r="AA124" s="61"/>
      <c r="AB124" s="61"/>
      <c r="AC124" s="61"/>
      <c r="AD124" s="61"/>
      <c r="AE124" s="61"/>
      <c r="AF124" s="61"/>
      <c r="AG124" s="61"/>
    </row>
    <row r="125" spans="17:33" ht="15" x14ac:dyDescent="0.25">
      <c r="Q125"/>
      <c r="R125"/>
      <c r="X125" s="61"/>
      <c r="Y125" s="61"/>
      <c r="Z125" s="61"/>
      <c r="AA125" s="61"/>
      <c r="AB125" s="61"/>
      <c r="AC125" s="61"/>
      <c r="AD125" s="61"/>
      <c r="AE125" s="61"/>
      <c r="AF125" s="61"/>
      <c r="AG125" s="61"/>
    </row>
    <row r="126" spans="17:33" ht="15" x14ac:dyDescent="0.25">
      <c r="Q126"/>
      <c r="R126"/>
      <c r="X126" s="61"/>
      <c r="Y126" s="61"/>
      <c r="Z126" s="61"/>
      <c r="AA126" s="61"/>
      <c r="AB126" s="61"/>
      <c r="AC126" s="61"/>
      <c r="AD126" s="61"/>
      <c r="AE126" s="61"/>
      <c r="AF126" s="61"/>
      <c r="AG126" s="61"/>
    </row>
    <row r="127" spans="17:33" ht="15" x14ac:dyDescent="0.25">
      <c r="Q127"/>
      <c r="R127"/>
      <c r="X127" s="61"/>
      <c r="Y127" s="61"/>
      <c r="Z127" s="61"/>
      <c r="AA127" s="61"/>
      <c r="AB127" s="61"/>
      <c r="AC127" s="61"/>
      <c r="AD127" s="61"/>
      <c r="AE127" s="61"/>
      <c r="AF127" s="61"/>
      <c r="AG127" s="61"/>
    </row>
    <row r="128" spans="17:33" ht="15" x14ac:dyDescent="0.25">
      <c r="Q128"/>
      <c r="R128"/>
      <c r="X128" s="61"/>
      <c r="Y128" s="61"/>
      <c r="Z128" s="61"/>
      <c r="AA128" s="61"/>
      <c r="AB128" s="61"/>
      <c r="AC128" s="61"/>
      <c r="AD128" s="61"/>
      <c r="AE128" s="61"/>
      <c r="AF128" s="61"/>
      <c r="AG128" s="61"/>
    </row>
    <row r="129" spans="17:33" ht="15" x14ac:dyDescent="0.25">
      <c r="Q129"/>
      <c r="R129"/>
      <c r="X129" s="61"/>
      <c r="Y129" s="61"/>
      <c r="Z129" s="61"/>
      <c r="AA129" s="61"/>
      <c r="AB129" s="61"/>
      <c r="AC129" s="61"/>
      <c r="AD129" s="61"/>
      <c r="AE129" s="61"/>
      <c r="AF129" s="61"/>
      <c r="AG129" s="61"/>
    </row>
    <row r="130" spans="17:33" ht="15" x14ac:dyDescent="0.25">
      <c r="Q130"/>
      <c r="R130"/>
      <c r="X130" s="61"/>
      <c r="Y130" s="61"/>
      <c r="Z130" s="61"/>
      <c r="AA130" s="61"/>
      <c r="AB130" s="61"/>
      <c r="AC130" s="61"/>
      <c r="AD130" s="61"/>
      <c r="AE130" s="61"/>
      <c r="AF130" s="61"/>
      <c r="AG130" s="61"/>
    </row>
    <row r="131" spans="17:33" ht="15" x14ac:dyDescent="0.25">
      <c r="Q131"/>
      <c r="R131"/>
      <c r="X131" s="61"/>
      <c r="Y131" s="61"/>
      <c r="Z131" s="61"/>
      <c r="AA131" s="61"/>
      <c r="AB131" s="61"/>
      <c r="AC131" s="61"/>
      <c r="AD131" s="61"/>
      <c r="AE131" s="61"/>
      <c r="AF131" s="61"/>
      <c r="AG131" s="61"/>
    </row>
    <row r="132" spans="17:33" ht="15" x14ac:dyDescent="0.25">
      <c r="Q132"/>
      <c r="R132"/>
      <c r="X132" s="61"/>
      <c r="Y132" s="61"/>
      <c r="Z132" s="61"/>
      <c r="AA132" s="61"/>
      <c r="AB132" s="61"/>
      <c r="AC132" s="61"/>
      <c r="AD132" s="61"/>
      <c r="AE132" s="61"/>
      <c r="AF132" s="61"/>
      <c r="AG132" s="61"/>
    </row>
    <row r="133" spans="17:33" ht="15" x14ac:dyDescent="0.25">
      <c r="Q133"/>
      <c r="R133"/>
      <c r="X133" s="61"/>
      <c r="Y133" s="61"/>
      <c r="Z133" s="61"/>
      <c r="AA133" s="61"/>
      <c r="AB133" s="61"/>
      <c r="AC133" s="61"/>
      <c r="AD133" s="61"/>
      <c r="AE133" s="61"/>
      <c r="AF133" s="61"/>
      <c r="AG133" s="61"/>
    </row>
    <row r="134" spans="17:33" ht="15" x14ac:dyDescent="0.25">
      <c r="Q134"/>
      <c r="R134"/>
      <c r="X134" s="61"/>
      <c r="Y134" s="61"/>
      <c r="Z134" s="61"/>
      <c r="AA134" s="61"/>
      <c r="AB134" s="61"/>
      <c r="AC134" s="61"/>
      <c r="AD134" s="61"/>
      <c r="AE134" s="61"/>
      <c r="AF134" s="61"/>
      <c r="AG134" s="61"/>
    </row>
    <row r="135" spans="17:33" ht="15" x14ac:dyDescent="0.25">
      <c r="Q135"/>
      <c r="R135"/>
      <c r="X135" s="61"/>
      <c r="Y135" s="61"/>
      <c r="Z135" s="61"/>
      <c r="AA135" s="61"/>
      <c r="AB135" s="61"/>
      <c r="AC135" s="61"/>
      <c r="AD135" s="61"/>
      <c r="AE135" s="61"/>
      <c r="AF135" s="61"/>
      <c r="AG135" s="61"/>
    </row>
    <row r="136" spans="17:33" ht="15" x14ac:dyDescent="0.25">
      <c r="Q136"/>
      <c r="R136"/>
      <c r="X136" s="61"/>
      <c r="Y136" s="61"/>
      <c r="Z136" s="61"/>
      <c r="AA136" s="61"/>
      <c r="AB136" s="61"/>
      <c r="AC136" s="61"/>
      <c r="AD136" s="61"/>
      <c r="AE136" s="61"/>
      <c r="AF136" s="61"/>
      <c r="AG136" s="61"/>
    </row>
    <row r="137" spans="17:33" ht="15" x14ac:dyDescent="0.25">
      <c r="Q137"/>
      <c r="R137"/>
      <c r="X137" s="61"/>
      <c r="Y137" s="61"/>
      <c r="Z137" s="61"/>
      <c r="AA137" s="61"/>
      <c r="AB137" s="61"/>
      <c r="AC137" s="61"/>
      <c r="AD137" s="61"/>
      <c r="AE137" s="61"/>
      <c r="AF137" s="61"/>
      <c r="AG137" s="61"/>
    </row>
    <row r="138" spans="17:33" ht="15" x14ac:dyDescent="0.25">
      <c r="Q138"/>
      <c r="R138"/>
      <c r="X138" s="61"/>
      <c r="Y138" s="61"/>
      <c r="Z138" s="61"/>
      <c r="AA138" s="61"/>
      <c r="AB138" s="61"/>
      <c r="AC138" s="61"/>
      <c r="AD138" s="61"/>
      <c r="AE138" s="61"/>
      <c r="AF138" s="61"/>
      <c r="AG138" s="61"/>
    </row>
    <row r="139" spans="17:33" ht="15" x14ac:dyDescent="0.25">
      <c r="Q139"/>
      <c r="R139"/>
      <c r="X139" s="61"/>
      <c r="Y139" s="61"/>
      <c r="Z139" s="61"/>
      <c r="AA139" s="61"/>
      <c r="AB139" s="61"/>
      <c r="AC139" s="61"/>
      <c r="AD139" s="61"/>
      <c r="AE139" s="61"/>
      <c r="AF139" s="61"/>
      <c r="AG139" s="61"/>
    </row>
    <row r="140" spans="17:33" ht="15" x14ac:dyDescent="0.25">
      <c r="Q140"/>
      <c r="R140"/>
      <c r="X140" s="61"/>
      <c r="Y140" s="61"/>
      <c r="Z140" s="61"/>
      <c r="AA140" s="61"/>
      <c r="AB140" s="61"/>
      <c r="AC140" s="61"/>
      <c r="AD140" s="61"/>
      <c r="AE140" s="61"/>
      <c r="AF140" s="61"/>
      <c r="AG140" s="61"/>
    </row>
    <row r="141" spans="17:33" ht="15" x14ac:dyDescent="0.25">
      <c r="Q141"/>
      <c r="R141"/>
      <c r="X141" s="61"/>
      <c r="Y141" s="61"/>
      <c r="Z141" s="61"/>
      <c r="AA141" s="61"/>
      <c r="AB141" s="61"/>
      <c r="AC141" s="61"/>
      <c r="AD141" s="61"/>
      <c r="AE141" s="61"/>
      <c r="AF141" s="61"/>
      <c r="AG141" s="61"/>
    </row>
    <row r="142" spans="17:33" ht="15" x14ac:dyDescent="0.25">
      <c r="Q142"/>
      <c r="R142"/>
      <c r="X142" s="61"/>
      <c r="Y142" s="61"/>
      <c r="Z142" s="61"/>
      <c r="AA142" s="61"/>
      <c r="AB142" s="61"/>
      <c r="AC142" s="61"/>
      <c r="AD142" s="61"/>
      <c r="AE142" s="61"/>
      <c r="AF142" s="61"/>
      <c r="AG142" s="61"/>
    </row>
    <row r="143" spans="17:33" ht="15" x14ac:dyDescent="0.25">
      <c r="Q143"/>
      <c r="R143"/>
      <c r="X143" s="61"/>
      <c r="Y143" s="61"/>
      <c r="Z143" s="61"/>
      <c r="AA143" s="61"/>
      <c r="AB143" s="61"/>
      <c r="AC143" s="61"/>
      <c r="AD143" s="61"/>
      <c r="AE143" s="61"/>
      <c r="AF143" s="61"/>
      <c r="AG143" s="61"/>
    </row>
    <row r="144" spans="17:33" ht="15" x14ac:dyDescent="0.25">
      <c r="Q144"/>
      <c r="R144"/>
      <c r="X144" s="61"/>
      <c r="Y144" s="61"/>
      <c r="Z144" s="61"/>
      <c r="AA144" s="61"/>
      <c r="AB144" s="61"/>
      <c r="AC144" s="61"/>
      <c r="AD144" s="61"/>
      <c r="AE144" s="61"/>
      <c r="AF144" s="61"/>
      <c r="AG144" s="61"/>
    </row>
    <row r="145" spans="17:33" ht="15" x14ac:dyDescent="0.25">
      <c r="Q145"/>
      <c r="R145"/>
      <c r="X145" s="61"/>
      <c r="Y145" s="61"/>
      <c r="Z145" s="61"/>
      <c r="AA145" s="61"/>
      <c r="AB145" s="61"/>
      <c r="AC145" s="61"/>
      <c r="AD145" s="61"/>
      <c r="AE145" s="61"/>
      <c r="AF145" s="61"/>
      <c r="AG145" s="61"/>
    </row>
    <row r="146" spans="17:33" ht="15" x14ac:dyDescent="0.25">
      <c r="Q146"/>
      <c r="R146"/>
      <c r="X146" s="61"/>
      <c r="Y146" s="61"/>
      <c r="Z146" s="61"/>
      <c r="AA146" s="61"/>
      <c r="AB146" s="61"/>
      <c r="AC146" s="61"/>
      <c r="AD146" s="61"/>
      <c r="AE146" s="61"/>
      <c r="AF146" s="61"/>
      <c r="AG146" s="61"/>
    </row>
    <row r="147" spans="17:33" ht="15" x14ac:dyDescent="0.25">
      <c r="Q147"/>
      <c r="R147"/>
      <c r="X147" s="61"/>
      <c r="Y147" s="61"/>
      <c r="Z147" s="61"/>
      <c r="AA147" s="61"/>
      <c r="AB147" s="61"/>
      <c r="AC147" s="61"/>
      <c r="AD147" s="61"/>
      <c r="AE147" s="61"/>
      <c r="AF147" s="61"/>
      <c r="AG147" s="61"/>
    </row>
    <row r="148" spans="17:33" ht="15" x14ac:dyDescent="0.25">
      <c r="Q148"/>
      <c r="R148"/>
      <c r="X148" s="61"/>
      <c r="Y148" s="61"/>
      <c r="Z148" s="61"/>
      <c r="AA148" s="61"/>
      <c r="AB148" s="61"/>
      <c r="AC148" s="61"/>
      <c r="AD148" s="61"/>
      <c r="AE148" s="61"/>
      <c r="AF148" s="61"/>
      <c r="AG148" s="61"/>
    </row>
    <row r="149" spans="17:33" ht="15" x14ac:dyDescent="0.25">
      <c r="Q149"/>
      <c r="R149"/>
      <c r="X149" s="61"/>
      <c r="Y149" s="61"/>
      <c r="Z149" s="61"/>
      <c r="AA149" s="61"/>
      <c r="AB149" s="61"/>
      <c r="AC149" s="61"/>
      <c r="AD149" s="61"/>
      <c r="AE149" s="61"/>
      <c r="AF149" s="61"/>
      <c r="AG149" s="61"/>
    </row>
    <row r="150" spans="17:33" ht="15" x14ac:dyDescent="0.25">
      <c r="Q150"/>
      <c r="R150"/>
      <c r="X150" s="61"/>
      <c r="Y150" s="61"/>
      <c r="Z150" s="61"/>
      <c r="AA150" s="61"/>
      <c r="AB150" s="61"/>
      <c r="AC150" s="61"/>
      <c r="AD150" s="61"/>
      <c r="AE150" s="61"/>
      <c r="AF150" s="61"/>
      <c r="AG150" s="61"/>
    </row>
    <row r="151" spans="17:33" ht="15" x14ac:dyDescent="0.25">
      <c r="Q151"/>
      <c r="R151"/>
      <c r="X151" s="61"/>
      <c r="Y151" s="61"/>
      <c r="Z151" s="61"/>
      <c r="AA151" s="61"/>
      <c r="AB151" s="61"/>
      <c r="AC151" s="61"/>
      <c r="AD151" s="61"/>
      <c r="AE151" s="61"/>
      <c r="AF151" s="61"/>
      <c r="AG151" s="61"/>
    </row>
    <row r="152" spans="17:33" ht="15" x14ac:dyDescent="0.25">
      <c r="Q152"/>
      <c r="R152"/>
      <c r="X152" s="61"/>
      <c r="Y152" s="61"/>
      <c r="Z152" s="61"/>
      <c r="AA152" s="61"/>
      <c r="AB152" s="61"/>
      <c r="AC152" s="61"/>
      <c r="AD152" s="61"/>
      <c r="AE152" s="61"/>
      <c r="AF152" s="61"/>
      <c r="AG152" s="61"/>
    </row>
    <row r="153" spans="17:33" ht="15" x14ac:dyDescent="0.25">
      <c r="Q153"/>
      <c r="R153"/>
      <c r="X153" s="61"/>
      <c r="Y153" s="61"/>
      <c r="Z153" s="61"/>
      <c r="AA153" s="61"/>
      <c r="AB153" s="61"/>
      <c r="AC153" s="61"/>
      <c r="AD153" s="61"/>
      <c r="AE153" s="61"/>
      <c r="AF153" s="61"/>
      <c r="AG153" s="61"/>
    </row>
    <row r="154" spans="17:33" ht="15" x14ac:dyDescent="0.25">
      <c r="Q154"/>
      <c r="R154"/>
      <c r="X154" s="61"/>
      <c r="Y154" s="61"/>
      <c r="Z154" s="61"/>
      <c r="AA154" s="61"/>
      <c r="AB154" s="61"/>
      <c r="AC154" s="61"/>
      <c r="AD154" s="61"/>
      <c r="AE154" s="61"/>
      <c r="AF154" s="61"/>
      <c r="AG154" s="61"/>
    </row>
    <row r="155" spans="17:33" ht="15" x14ac:dyDescent="0.25">
      <c r="Q155"/>
      <c r="R155"/>
      <c r="X155" s="61"/>
      <c r="Y155" s="61"/>
      <c r="Z155" s="61"/>
      <c r="AA155" s="61"/>
      <c r="AB155" s="61"/>
      <c r="AC155" s="61"/>
      <c r="AD155" s="61"/>
      <c r="AE155" s="61"/>
      <c r="AF155" s="61"/>
      <c r="AG155" s="61"/>
    </row>
    <row r="156" spans="17:33" ht="15" x14ac:dyDescent="0.25">
      <c r="Q156"/>
      <c r="R156"/>
      <c r="X156" s="61"/>
      <c r="Y156" s="61"/>
      <c r="Z156" s="61"/>
      <c r="AA156" s="61"/>
      <c r="AB156" s="61"/>
      <c r="AC156" s="61"/>
      <c r="AD156" s="61"/>
      <c r="AE156" s="61"/>
      <c r="AF156" s="61"/>
      <c r="AG156" s="61"/>
    </row>
    <row r="157" spans="17:33" ht="15" x14ac:dyDescent="0.25">
      <c r="Q157"/>
      <c r="R157"/>
      <c r="X157" s="61"/>
      <c r="Y157" s="61"/>
      <c r="Z157" s="61"/>
      <c r="AA157" s="61"/>
      <c r="AB157" s="61"/>
      <c r="AC157" s="61"/>
      <c r="AD157" s="61"/>
      <c r="AE157" s="61"/>
      <c r="AF157" s="61"/>
      <c r="AG157" s="61"/>
    </row>
    <row r="158" spans="17:33" ht="15" x14ac:dyDescent="0.25">
      <c r="Q158"/>
      <c r="R158"/>
      <c r="X158" s="61"/>
      <c r="Y158" s="61"/>
      <c r="Z158" s="61"/>
      <c r="AA158" s="61"/>
      <c r="AB158" s="61"/>
      <c r="AC158" s="61"/>
      <c r="AD158" s="61"/>
      <c r="AE158" s="61"/>
      <c r="AF158" s="61"/>
      <c r="AG158" s="61"/>
    </row>
    <row r="159" spans="17:33" ht="15" x14ac:dyDescent="0.25">
      <c r="Q159"/>
      <c r="R159"/>
      <c r="X159" s="61"/>
      <c r="Y159" s="61"/>
      <c r="Z159" s="61"/>
      <c r="AA159" s="61"/>
      <c r="AB159" s="61"/>
      <c r="AC159" s="61"/>
      <c r="AD159" s="61"/>
      <c r="AE159" s="61"/>
      <c r="AF159" s="61"/>
      <c r="AG159" s="61"/>
    </row>
    <row r="160" spans="17:33" ht="15" x14ac:dyDescent="0.25">
      <c r="Q160"/>
      <c r="R160"/>
      <c r="X160" s="61"/>
      <c r="Y160" s="61"/>
      <c r="Z160" s="61"/>
      <c r="AA160" s="61"/>
      <c r="AB160" s="61"/>
      <c r="AC160" s="61"/>
      <c r="AD160" s="61"/>
      <c r="AE160" s="61"/>
      <c r="AF160" s="61"/>
      <c r="AG160" s="61"/>
    </row>
    <row r="161" spans="17:33" ht="15" x14ac:dyDescent="0.25">
      <c r="Q161"/>
      <c r="R161"/>
      <c r="X161" s="61"/>
      <c r="Y161" s="61"/>
      <c r="Z161" s="61"/>
      <c r="AA161" s="61"/>
      <c r="AB161" s="61"/>
      <c r="AC161" s="61"/>
      <c r="AD161" s="61"/>
      <c r="AE161" s="61"/>
      <c r="AF161" s="61"/>
      <c r="AG161" s="61"/>
    </row>
    <row r="162" spans="17:33" ht="15" x14ac:dyDescent="0.25">
      <c r="Q162"/>
      <c r="R162"/>
      <c r="X162" s="61"/>
      <c r="Y162" s="61"/>
      <c r="Z162" s="61"/>
      <c r="AA162" s="61"/>
      <c r="AB162" s="61"/>
      <c r="AC162" s="61"/>
      <c r="AD162" s="61"/>
      <c r="AE162" s="61"/>
      <c r="AF162" s="61"/>
      <c r="AG162" s="61"/>
    </row>
    <row r="163" spans="17:33" ht="15" x14ac:dyDescent="0.25">
      <c r="Q163"/>
      <c r="R163"/>
      <c r="X163" s="61"/>
      <c r="Y163" s="61"/>
      <c r="Z163" s="61"/>
      <c r="AA163" s="61"/>
      <c r="AB163" s="61"/>
      <c r="AC163" s="61"/>
      <c r="AD163" s="61"/>
      <c r="AE163" s="61"/>
      <c r="AF163" s="61"/>
      <c r="AG163" s="61"/>
    </row>
    <row r="164" spans="17:33" ht="15" x14ac:dyDescent="0.25">
      <c r="Q164"/>
      <c r="R164"/>
      <c r="X164" s="61"/>
      <c r="Y164" s="61"/>
      <c r="Z164" s="61"/>
      <c r="AA164" s="61"/>
      <c r="AB164" s="61"/>
      <c r="AC164" s="61"/>
      <c r="AD164" s="61"/>
      <c r="AE164" s="61"/>
      <c r="AF164" s="61"/>
      <c r="AG164" s="61"/>
    </row>
    <row r="165" spans="17:33" ht="15" x14ac:dyDescent="0.25">
      <c r="Q165"/>
      <c r="R165"/>
      <c r="X165" s="61"/>
      <c r="Y165" s="61"/>
      <c r="Z165" s="61"/>
      <c r="AA165" s="61"/>
      <c r="AB165" s="61"/>
      <c r="AC165" s="61"/>
      <c r="AD165" s="61"/>
      <c r="AE165" s="61"/>
      <c r="AF165" s="61"/>
      <c r="AG165" s="61"/>
    </row>
    <row r="166" spans="17:33" ht="15" x14ac:dyDescent="0.25">
      <c r="Q166"/>
      <c r="R166"/>
      <c r="X166" s="61"/>
      <c r="Y166" s="61"/>
      <c r="Z166" s="61"/>
      <c r="AA166" s="61"/>
      <c r="AB166" s="61"/>
      <c r="AC166" s="61"/>
      <c r="AD166" s="61"/>
      <c r="AE166" s="61"/>
      <c r="AF166" s="61"/>
      <c r="AG166" s="61"/>
    </row>
    <row r="167" spans="17:33" ht="15" x14ac:dyDescent="0.25">
      <c r="Q167"/>
      <c r="R167"/>
      <c r="X167" s="61"/>
      <c r="Y167" s="61"/>
      <c r="Z167" s="61"/>
      <c r="AA167" s="61"/>
      <c r="AB167" s="61"/>
      <c r="AC167" s="61"/>
      <c r="AD167" s="61"/>
      <c r="AE167" s="61"/>
      <c r="AF167" s="61"/>
      <c r="AG167" s="61"/>
    </row>
    <row r="168" spans="17:33" ht="15" x14ac:dyDescent="0.25">
      <c r="Q168"/>
      <c r="R168"/>
      <c r="X168" s="61"/>
      <c r="Y168" s="61"/>
      <c r="Z168" s="61"/>
      <c r="AA168" s="61"/>
      <c r="AB168" s="61"/>
      <c r="AC168" s="61"/>
      <c r="AD168" s="61"/>
      <c r="AE168" s="61"/>
      <c r="AF168" s="61"/>
      <c r="AG168" s="61"/>
    </row>
    <row r="169" spans="17:33" ht="15" x14ac:dyDescent="0.25">
      <c r="Q169"/>
      <c r="R169"/>
      <c r="X169" s="61"/>
      <c r="Y169" s="61"/>
      <c r="Z169" s="61"/>
      <c r="AA169" s="61"/>
      <c r="AB169" s="61"/>
      <c r="AC169" s="61"/>
      <c r="AD169" s="61"/>
      <c r="AE169" s="61"/>
      <c r="AF169" s="61"/>
      <c r="AG169" s="61"/>
    </row>
    <row r="170" spans="17:33" ht="15" x14ac:dyDescent="0.25">
      <c r="Q170"/>
      <c r="R170"/>
      <c r="X170" s="61"/>
      <c r="Y170" s="61"/>
      <c r="Z170" s="61"/>
      <c r="AA170" s="61"/>
      <c r="AB170" s="61"/>
      <c r="AC170" s="61"/>
      <c r="AD170" s="61"/>
      <c r="AE170" s="61"/>
      <c r="AF170" s="61"/>
      <c r="AG170" s="61"/>
    </row>
    <row r="171" spans="17:33" ht="15" x14ac:dyDescent="0.25">
      <c r="Q171"/>
      <c r="R171"/>
      <c r="X171" s="61"/>
      <c r="Y171" s="61"/>
      <c r="Z171" s="61"/>
      <c r="AA171" s="61"/>
      <c r="AB171" s="61"/>
      <c r="AC171" s="61"/>
      <c r="AD171" s="61"/>
      <c r="AE171" s="61"/>
      <c r="AF171" s="61"/>
      <c r="AG171" s="61"/>
    </row>
    <row r="172" spans="17:33" ht="15" x14ac:dyDescent="0.25">
      <c r="Q172"/>
      <c r="R172"/>
      <c r="X172" s="61"/>
      <c r="Y172" s="61"/>
      <c r="Z172" s="61"/>
      <c r="AA172" s="61"/>
      <c r="AB172" s="61"/>
      <c r="AC172" s="61"/>
      <c r="AD172" s="61"/>
      <c r="AE172" s="61"/>
      <c r="AF172" s="61"/>
      <c r="AG172" s="61"/>
    </row>
    <row r="173" spans="17:33" ht="15" x14ac:dyDescent="0.25">
      <c r="Q173"/>
      <c r="R173"/>
      <c r="X173" s="61"/>
      <c r="Y173" s="61"/>
      <c r="Z173" s="61"/>
      <c r="AA173" s="61"/>
      <c r="AB173" s="61"/>
      <c r="AC173" s="61"/>
      <c r="AD173" s="61"/>
      <c r="AE173" s="61"/>
      <c r="AF173" s="61"/>
      <c r="AG173" s="61"/>
    </row>
    <row r="174" spans="17:33" ht="15" x14ac:dyDescent="0.25">
      <c r="Q174"/>
      <c r="R174"/>
      <c r="X174" s="61"/>
      <c r="Y174" s="61"/>
      <c r="Z174" s="61"/>
      <c r="AA174" s="61"/>
      <c r="AB174" s="61"/>
      <c r="AC174" s="61"/>
      <c r="AD174" s="61"/>
      <c r="AE174" s="61"/>
      <c r="AF174" s="61"/>
      <c r="AG174" s="61"/>
    </row>
    <row r="175" spans="17:33" ht="15" x14ac:dyDescent="0.25">
      <c r="Q175"/>
      <c r="R175"/>
      <c r="X175" s="61"/>
      <c r="Y175" s="61"/>
      <c r="Z175" s="61"/>
      <c r="AA175" s="61"/>
      <c r="AB175" s="61"/>
      <c r="AC175" s="61"/>
      <c r="AD175" s="61"/>
      <c r="AE175" s="61"/>
      <c r="AF175" s="61"/>
      <c r="AG175" s="61"/>
    </row>
    <row r="176" spans="17:33" ht="15" x14ac:dyDescent="0.25">
      <c r="Q176"/>
      <c r="R176"/>
      <c r="X176" s="61"/>
      <c r="Y176" s="61"/>
      <c r="Z176" s="61"/>
      <c r="AA176" s="61"/>
      <c r="AB176" s="61"/>
      <c r="AC176" s="61"/>
      <c r="AD176" s="61"/>
      <c r="AE176" s="61"/>
      <c r="AF176" s="61"/>
      <c r="AG176" s="61"/>
    </row>
    <row r="177" spans="17:33" ht="15" x14ac:dyDescent="0.25">
      <c r="Q177"/>
      <c r="R177"/>
      <c r="X177" s="61"/>
      <c r="Y177" s="61"/>
      <c r="Z177" s="61"/>
      <c r="AA177" s="61"/>
      <c r="AB177" s="61"/>
      <c r="AC177" s="61"/>
      <c r="AD177" s="61"/>
      <c r="AE177" s="61"/>
      <c r="AF177" s="61"/>
      <c r="AG177" s="61"/>
    </row>
    <row r="178" spans="17:33" ht="15" x14ac:dyDescent="0.25">
      <c r="Q178"/>
      <c r="R178"/>
      <c r="X178" s="61"/>
      <c r="Y178" s="61"/>
      <c r="Z178" s="61"/>
      <c r="AA178" s="61"/>
      <c r="AB178" s="61"/>
      <c r="AC178" s="61"/>
      <c r="AD178" s="61"/>
      <c r="AE178" s="61"/>
      <c r="AF178" s="61"/>
      <c r="AG178" s="61"/>
    </row>
    <row r="179" spans="17:33" ht="15" x14ac:dyDescent="0.25">
      <c r="Q179"/>
      <c r="R179"/>
      <c r="X179" s="61"/>
      <c r="Y179" s="61"/>
      <c r="Z179" s="61"/>
      <c r="AA179" s="61"/>
      <c r="AB179" s="61"/>
      <c r="AC179" s="61"/>
      <c r="AD179" s="61"/>
      <c r="AE179" s="61"/>
      <c r="AF179" s="61"/>
      <c r="AG179" s="61"/>
    </row>
    <row r="180" spans="17:33" ht="15" x14ac:dyDescent="0.25">
      <c r="Q180"/>
      <c r="R180"/>
      <c r="X180" s="61"/>
      <c r="Y180" s="61"/>
      <c r="Z180" s="61"/>
      <c r="AA180" s="61"/>
      <c r="AB180" s="61"/>
      <c r="AC180" s="61"/>
      <c r="AD180" s="61"/>
      <c r="AE180" s="61"/>
      <c r="AF180" s="61"/>
      <c r="AG180" s="61"/>
    </row>
    <row r="181" spans="17:33" ht="15" x14ac:dyDescent="0.25">
      <c r="Q181"/>
      <c r="R181"/>
      <c r="X181" s="61"/>
      <c r="Y181" s="61"/>
      <c r="Z181" s="61"/>
      <c r="AA181" s="61"/>
      <c r="AB181" s="61"/>
      <c r="AC181" s="61"/>
      <c r="AD181" s="61"/>
      <c r="AE181" s="61"/>
      <c r="AF181" s="61"/>
      <c r="AG181" s="61"/>
    </row>
    <row r="182" spans="17:33" ht="15" x14ac:dyDescent="0.25">
      <c r="Q182"/>
      <c r="R182"/>
      <c r="X182" s="61"/>
      <c r="Y182" s="61"/>
      <c r="Z182" s="61"/>
      <c r="AA182" s="61"/>
      <c r="AB182" s="61"/>
      <c r="AC182" s="61"/>
      <c r="AD182" s="61"/>
      <c r="AE182" s="61"/>
      <c r="AF182" s="61"/>
      <c r="AG182" s="61"/>
    </row>
    <row r="183" spans="17:33" ht="15" x14ac:dyDescent="0.25">
      <c r="Q183"/>
      <c r="R183"/>
      <c r="X183" s="61"/>
      <c r="Y183" s="61"/>
      <c r="Z183" s="61"/>
      <c r="AA183" s="61"/>
      <c r="AB183" s="61"/>
      <c r="AC183" s="61"/>
      <c r="AD183" s="61"/>
      <c r="AE183" s="61"/>
      <c r="AF183" s="61"/>
      <c r="AG183" s="61"/>
    </row>
    <row r="184" spans="17:33" ht="15" x14ac:dyDescent="0.25">
      <c r="Q184"/>
      <c r="R184"/>
      <c r="X184" s="61"/>
      <c r="Y184" s="61"/>
      <c r="Z184" s="61"/>
      <c r="AA184" s="61"/>
      <c r="AB184" s="61"/>
      <c r="AC184" s="61"/>
      <c r="AD184" s="61"/>
      <c r="AE184" s="61"/>
      <c r="AF184" s="61"/>
      <c r="AG184" s="61"/>
    </row>
    <row r="185" spans="17:33" ht="15" x14ac:dyDescent="0.25">
      <c r="Q185"/>
      <c r="R185"/>
      <c r="X185" s="61"/>
      <c r="Y185" s="61"/>
      <c r="Z185" s="61"/>
      <c r="AA185" s="61"/>
      <c r="AB185" s="61"/>
      <c r="AC185" s="61"/>
      <c r="AD185" s="61"/>
      <c r="AE185" s="61"/>
      <c r="AF185" s="61"/>
      <c r="AG185" s="61"/>
    </row>
    <row r="186" spans="17:33" ht="15" x14ac:dyDescent="0.25">
      <c r="Q186"/>
      <c r="R186"/>
      <c r="X186" s="61"/>
      <c r="Y186" s="61"/>
      <c r="Z186" s="61"/>
      <c r="AA186" s="61"/>
      <c r="AB186" s="61"/>
      <c r="AC186" s="61"/>
      <c r="AD186" s="61"/>
      <c r="AE186" s="61"/>
      <c r="AF186" s="61"/>
      <c r="AG186" s="61"/>
    </row>
    <row r="187" spans="17:33" ht="15" x14ac:dyDescent="0.25">
      <c r="Q187"/>
      <c r="R187"/>
      <c r="X187" s="61"/>
      <c r="Y187" s="61"/>
      <c r="Z187" s="61"/>
      <c r="AA187" s="61"/>
      <c r="AB187" s="61"/>
      <c r="AC187" s="61"/>
      <c r="AD187" s="61"/>
      <c r="AE187" s="61"/>
      <c r="AF187" s="61"/>
      <c r="AG187" s="61"/>
    </row>
    <row r="188" spans="17:33" ht="15" x14ac:dyDescent="0.25">
      <c r="Q188"/>
      <c r="R188"/>
      <c r="X188" s="61"/>
      <c r="Y188" s="61"/>
      <c r="Z188" s="61"/>
      <c r="AA188" s="61"/>
      <c r="AB188" s="61"/>
      <c r="AC188" s="61"/>
      <c r="AD188" s="61"/>
      <c r="AE188" s="61"/>
      <c r="AF188" s="61"/>
      <c r="AG188" s="61"/>
    </row>
    <row r="189" spans="17:33" ht="15" x14ac:dyDescent="0.25">
      <c r="Q189"/>
      <c r="R189"/>
      <c r="X189" s="61"/>
      <c r="Y189" s="61"/>
      <c r="Z189" s="61"/>
      <c r="AA189" s="61"/>
      <c r="AB189" s="61"/>
      <c r="AC189" s="61"/>
      <c r="AD189" s="61"/>
      <c r="AE189" s="61"/>
      <c r="AF189" s="61"/>
      <c r="AG189" s="61"/>
    </row>
    <row r="190" spans="17:33" ht="15" x14ac:dyDescent="0.25">
      <c r="Q190"/>
      <c r="R190"/>
      <c r="X190" s="61"/>
      <c r="Y190" s="61"/>
      <c r="Z190" s="61"/>
      <c r="AA190" s="61"/>
      <c r="AB190" s="61"/>
      <c r="AC190" s="61"/>
      <c r="AD190" s="61"/>
      <c r="AE190" s="61"/>
      <c r="AF190" s="61"/>
      <c r="AG190" s="61"/>
    </row>
    <row r="191" spans="17:33" ht="15" x14ac:dyDescent="0.25">
      <c r="Q191"/>
      <c r="R191"/>
      <c r="X191" s="61"/>
      <c r="Y191" s="61"/>
      <c r="Z191" s="61"/>
      <c r="AA191" s="61"/>
      <c r="AB191" s="61"/>
      <c r="AC191" s="61"/>
      <c r="AD191" s="61"/>
      <c r="AE191" s="61"/>
      <c r="AF191" s="61"/>
      <c r="AG191" s="61"/>
    </row>
    <row r="192" spans="17:33" ht="15" x14ac:dyDescent="0.25">
      <c r="Q192"/>
      <c r="R192"/>
      <c r="X192" s="61"/>
      <c r="Y192" s="61"/>
      <c r="Z192" s="61"/>
      <c r="AA192" s="61"/>
      <c r="AB192" s="61"/>
      <c r="AC192" s="61"/>
      <c r="AD192" s="61"/>
      <c r="AE192" s="61"/>
      <c r="AF192" s="61"/>
      <c r="AG192" s="61"/>
    </row>
    <row r="193" spans="17:33" ht="15" x14ac:dyDescent="0.25">
      <c r="Q193"/>
      <c r="R193"/>
      <c r="X193" s="61"/>
      <c r="Y193" s="61"/>
      <c r="Z193" s="61"/>
      <c r="AA193" s="61"/>
      <c r="AB193" s="61"/>
      <c r="AC193" s="61"/>
      <c r="AD193" s="61"/>
      <c r="AE193" s="61"/>
      <c r="AF193" s="61"/>
      <c r="AG193" s="61"/>
    </row>
    <row r="194" spans="17:33" ht="15" x14ac:dyDescent="0.25">
      <c r="Q194"/>
      <c r="R194"/>
      <c r="X194" s="61"/>
      <c r="Y194" s="61"/>
      <c r="Z194" s="61"/>
      <c r="AA194" s="61"/>
      <c r="AB194" s="61"/>
      <c r="AC194" s="61"/>
      <c r="AD194" s="61"/>
      <c r="AE194" s="61"/>
      <c r="AF194" s="61"/>
      <c r="AG194" s="61"/>
    </row>
    <row r="195" spans="17:33" ht="15" x14ac:dyDescent="0.25">
      <c r="Q195"/>
      <c r="R195"/>
      <c r="X195" s="61"/>
      <c r="Y195" s="61"/>
      <c r="Z195" s="61"/>
      <c r="AA195" s="61"/>
      <c r="AB195" s="61"/>
      <c r="AC195" s="61"/>
      <c r="AD195" s="61"/>
      <c r="AE195" s="61"/>
      <c r="AF195" s="61"/>
      <c r="AG195" s="61"/>
    </row>
    <row r="196" spans="17:33" ht="15" x14ac:dyDescent="0.25">
      <c r="Q196"/>
      <c r="R196"/>
      <c r="X196" s="61"/>
      <c r="Y196" s="61"/>
      <c r="Z196" s="61"/>
      <c r="AA196" s="61"/>
      <c r="AB196" s="61"/>
      <c r="AC196" s="61"/>
      <c r="AD196" s="61"/>
      <c r="AE196" s="61"/>
      <c r="AF196" s="61"/>
      <c r="AG196" s="61"/>
    </row>
    <row r="197" spans="17:33" ht="15" x14ac:dyDescent="0.25">
      <c r="Q197"/>
      <c r="R197"/>
      <c r="X197" s="61"/>
      <c r="Y197" s="61"/>
      <c r="Z197" s="61"/>
      <c r="AA197" s="61"/>
      <c r="AB197" s="61"/>
      <c r="AC197" s="61"/>
      <c r="AD197" s="61"/>
      <c r="AE197" s="61"/>
      <c r="AF197" s="61"/>
      <c r="AG197" s="61"/>
    </row>
    <row r="198" spans="17:33" ht="15" x14ac:dyDescent="0.25">
      <c r="Q198"/>
      <c r="R198"/>
      <c r="X198" s="61"/>
      <c r="Y198" s="61"/>
      <c r="Z198" s="61"/>
      <c r="AA198" s="61"/>
      <c r="AB198" s="61"/>
      <c r="AC198" s="61"/>
      <c r="AD198" s="61"/>
      <c r="AE198" s="61"/>
      <c r="AF198" s="61"/>
      <c r="AG198" s="61"/>
    </row>
    <row r="199" spans="17:33" ht="15" x14ac:dyDescent="0.25">
      <c r="Q199"/>
      <c r="R199"/>
      <c r="X199" s="61"/>
      <c r="Y199" s="61"/>
      <c r="Z199" s="61"/>
      <c r="AA199" s="61"/>
      <c r="AB199" s="61"/>
      <c r="AC199" s="61"/>
      <c r="AD199" s="61"/>
      <c r="AE199" s="61"/>
      <c r="AF199" s="61"/>
      <c r="AG199" s="61"/>
    </row>
    <row r="200" spans="17:33" ht="15" x14ac:dyDescent="0.25">
      <c r="Q200"/>
      <c r="R200"/>
      <c r="X200" s="61"/>
      <c r="Y200" s="61"/>
      <c r="Z200" s="61"/>
      <c r="AA200" s="61"/>
      <c r="AB200" s="61"/>
      <c r="AC200" s="61"/>
      <c r="AD200" s="61"/>
      <c r="AE200" s="61"/>
      <c r="AF200" s="61"/>
      <c r="AG200" s="61"/>
    </row>
    <row r="201" spans="17:33" ht="15" x14ac:dyDescent="0.25">
      <c r="Q201"/>
      <c r="R201"/>
      <c r="X201" s="61"/>
      <c r="Y201" s="61"/>
      <c r="Z201" s="61"/>
      <c r="AA201" s="61"/>
      <c r="AB201" s="61"/>
      <c r="AC201" s="61"/>
      <c r="AD201" s="61"/>
      <c r="AE201" s="61"/>
      <c r="AF201" s="61"/>
      <c r="AG201" s="61"/>
    </row>
    <row r="202" spans="17:33" ht="15" x14ac:dyDescent="0.25">
      <c r="Q202"/>
      <c r="R202"/>
      <c r="X202" s="61"/>
      <c r="Y202" s="61"/>
      <c r="Z202" s="61"/>
      <c r="AA202" s="61"/>
      <c r="AB202" s="61"/>
      <c r="AC202" s="61"/>
      <c r="AD202" s="61"/>
      <c r="AE202" s="61"/>
      <c r="AF202" s="61"/>
      <c r="AG202" s="61"/>
    </row>
    <row r="203" spans="17:33" ht="15" x14ac:dyDescent="0.25">
      <c r="Q203"/>
      <c r="R203"/>
      <c r="X203" s="61"/>
      <c r="Y203" s="61"/>
      <c r="Z203" s="61"/>
      <c r="AA203" s="61"/>
      <c r="AB203" s="61"/>
      <c r="AC203" s="61"/>
      <c r="AD203" s="61"/>
      <c r="AE203" s="61"/>
      <c r="AF203" s="61"/>
      <c r="AG203" s="61"/>
    </row>
    <row r="204" spans="17:33" ht="15" x14ac:dyDescent="0.25">
      <c r="Q204"/>
      <c r="R204"/>
      <c r="X204" s="61"/>
      <c r="Y204" s="61"/>
      <c r="Z204" s="61"/>
      <c r="AA204" s="61"/>
      <c r="AB204" s="61"/>
      <c r="AC204" s="61"/>
      <c r="AD204" s="61"/>
      <c r="AE204" s="61"/>
      <c r="AF204" s="61"/>
      <c r="AG204" s="61"/>
    </row>
    <row r="205" spans="17:33" ht="15" x14ac:dyDescent="0.25">
      <c r="Q205"/>
      <c r="R205"/>
      <c r="X205" s="61"/>
      <c r="Y205" s="61"/>
      <c r="Z205" s="61"/>
      <c r="AA205" s="61"/>
      <c r="AB205" s="61"/>
      <c r="AC205" s="61"/>
      <c r="AD205" s="61"/>
      <c r="AE205" s="61"/>
      <c r="AF205" s="61"/>
      <c r="AG205" s="61"/>
    </row>
    <row r="206" spans="17:33" ht="15" x14ac:dyDescent="0.25">
      <c r="Q206"/>
      <c r="R206"/>
      <c r="X206" s="61"/>
      <c r="Y206" s="61"/>
      <c r="Z206" s="61"/>
      <c r="AA206" s="61"/>
      <c r="AB206" s="61"/>
      <c r="AC206" s="61"/>
      <c r="AD206" s="61"/>
      <c r="AE206" s="61"/>
      <c r="AF206" s="61"/>
      <c r="AG206" s="61"/>
    </row>
    <row r="207" spans="17:33" ht="15" x14ac:dyDescent="0.25">
      <c r="Q207"/>
      <c r="R207"/>
      <c r="X207" s="61"/>
      <c r="Y207" s="61"/>
      <c r="Z207" s="61"/>
      <c r="AA207" s="61"/>
      <c r="AB207" s="61"/>
      <c r="AC207" s="61"/>
      <c r="AD207" s="61"/>
      <c r="AE207" s="61"/>
      <c r="AF207" s="61"/>
      <c r="AG207" s="61"/>
    </row>
    <row r="208" spans="17:33" ht="15" x14ac:dyDescent="0.25">
      <c r="Q208"/>
      <c r="R208"/>
      <c r="X208" s="61"/>
      <c r="Y208" s="61"/>
      <c r="Z208" s="61"/>
      <c r="AA208" s="61"/>
      <c r="AB208" s="61"/>
      <c r="AC208" s="61"/>
      <c r="AD208" s="61"/>
      <c r="AE208" s="61"/>
      <c r="AF208" s="61"/>
      <c r="AG208" s="61"/>
    </row>
    <row r="209" spans="17:33" ht="15" x14ac:dyDescent="0.25">
      <c r="Q209"/>
      <c r="R209"/>
      <c r="X209" s="61"/>
      <c r="Y209" s="61"/>
      <c r="Z209" s="61"/>
      <c r="AA209" s="61"/>
      <c r="AB209" s="61"/>
      <c r="AC209" s="61"/>
      <c r="AD209" s="61"/>
      <c r="AE209" s="61"/>
      <c r="AF209" s="61"/>
      <c r="AG209" s="61"/>
    </row>
    <row r="210" spans="17:33" ht="15" x14ac:dyDescent="0.25">
      <c r="Q210"/>
      <c r="R210"/>
      <c r="X210" s="61"/>
      <c r="Y210" s="61"/>
      <c r="Z210" s="61"/>
      <c r="AA210" s="61"/>
      <c r="AB210" s="61"/>
      <c r="AC210" s="61"/>
      <c r="AD210" s="61"/>
      <c r="AE210" s="61"/>
      <c r="AF210" s="61"/>
      <c r="AG210" s="61"/>
    </row>
    <row r="211" spans="17:33" ht="15" x14ac:dyDescent="0.25">
      <c r="Q211"/>
      <c r="R211"/>
      <c r="X211" s="61"/>
      <c r="Y211" s="61"/>
      <c r="Z211" s="61"/>
      <c r="AA211" s="61"/>
      <c r="AB211" s="61"/>
      <c r="AC211" s="61"/>
      <c r="AD211" s="61"/>
      <c r="AE211" s="61"/>
      <c r="AF211" s="61"/>
      <c r="AG211" s="61"/>
    </row>
    <row r="212" spans="17:33" ht="15" x14ac:dyDescent="0.25">
      <c r="Q212"/>
      <c r="R212"/>
      <c r="X212" s="61"/>
      <c r="Y212" s="61"/>
      <c r="Z212" s="61"/>
      <c r="AA212" s="61"/>
      <c r="AB212" s="61"/>
      <c r="AC212" s="61"/>
      <c r="AD212" s="61"/>
      <c r="AE212" s="61"/>
      <c r="AF212" s="61"/>
      <c r="AG212" s="61"/>
    </row>
    <row r="213" spans="17:33" ht="15" x14ac:dyDescent="0.25">
      <c r="Q213"/>
      <c r="R213"/>
      <c r="X213" s="61"/>
      <c r="Y213" s="61"/>
      <c r="Z213" s="61"/>
      <c r="AA213" s="61"/>
      <c r="AB213" s="61"/>
      <c r="AC213" s="61"/>
      <c r="AD213" s="61"/>
      <c r="AE213" s="61"/>
      <c r="AF213" s="61"/>
      <c r="AG213" s="61"/>
    </row>
    <row r="214" spans="17:33" ht="15" x14ac:dyDescent="0.25">
      <c r="Q214"/>
      <c r="R214"/>
      <c r="X214" s="61"/>
      <c r="Y214" s="61"/>
      <c r="Z214" s="61"/>
      <c r="AA214" s="61"/>
      <c r="AB214" s="61"/>
      <c r="AC214" s="61"/>
      <c r="AD214" s="61"/>
      <c r="AE214" s="61"/>
      <c r="AF214" s="61"/>
      <c r="AG214" s="61"/>
    </row>
    <row r="215" spans="17:33" ht="15" x14ac:dyDescent="0.25">
      <c r="Q215"/>
      <c r="R215"/>
      <c r="X215" s="61"/>
      <c r="Y215" s="61"/>
      <c r="Z215" s="61"/>
      <c r="AA215" s="61"/>
      <c r="AB215" s="61"/>
      <c r="AC215" s="61"/>
      <c r="AD215" s="61"/>
      <c r="AE215" s="61"/>
      <c r="AF215" s="61"/>
      <c r="AG215" s="61"/>
    </row>
    <row r="216" spans="17:33" ht="15" x14ac:dyDescent="0.25">
      <c r="Q216"/>
      <c r="R216"/>
      <c r="X216" s="61"/>
      <c r="Y216" s="61"/>
      <c r="Z216" s="61"/>
      <c r="AA216" s="61"/>
      <c r="AB216" s="61"/>
      <c r="AC216" s="61"/>
      <c r="AD216" s="61"/>
      <c r="AE216" s="61"/>
      <c r="AF216" s="61"/>
      <c r="AG216" s="61"/>
    </row>
    <row r="217" spans="17:33" ht="15" x14ac:dyDescent="0.25">
      <c r="Q217"/>
      <c r="R217"/>
      <c r="X217" s="61"/>
      <c r="Y217" s="61"/>
      <c r="Z217" s="61"/>
      <c r="AA217" s="61"/>
      <c r="AB217" s="61"/>
      <c r="AC217" s="61"/>
      <c r="AD217" s="61"/>
      <c r="AE217" s="61"/>
      <c r="AF217" s="61"/>
      <c r="AG217" s="61"/>
    </row>
    <row r="218" spans="17:33" ht="15" x14ac:dyDescent="0.25">
      <c r="Q218"/>
      <c r="R218"/>
      <c r="X218" s="61"/>
      <c r="Y218" s="61"/>
      <c r="Z218" s="61"/>
      <c r="AA218" s="61"/>
      <c r="AB218" s="61"/>
      <c r="AC218" s="61"/>
      <c r="AD218" s="61"/>
      <c r="AE218" s="61"/>
      <c r="AF218" s="61"/>
      <c r="AG218" s="61"/>
    </row>
    <row r="219" spans="17:33" ht="15" x14ac:dyDescent="0.25">
      <c r="Q219"/>
      <c r="R219"/>
      <c r="X219" s="61"/>
      <c r="Y219" s="61"/>
      <c r="Z219" s="61"/>
      <c r="AA219" s="61"/>
      <c r="AB219" s="61"/>
      <c r="AC219" s="61"/>
      <c r="AD219" s="61"/>
      <c r="AE219" s="61"/>
      <c r="AF219" s="61"/>
      <c r="AG219" s="61"/>
    </row>
    <row r="220" spans="17:33" ht="15" x14ac:dyDescent="0.25">
      <c r="Q220"/>
      <c r="R220"/>
    </row>
    <row r="221" spans="17:33" ht="15" x14ac:dyDescent="0.25">
      <c r="Q221"/>
      <c r="R221"/>
    </row>
  </sheetData>
  <mergeCells count="15">
    <mergeCell ref="E66:P66"/>
    <mergeCell ref="B67:B71"/>
    <mergeCell ref="C67:E67"/>
    <mergeCell ref="C68:E68"/>
    <mergeCell ref="C70:E70"/>
    <mergeCell ref="C71:E71"/>
    <mergeCell ref="C69:E69"/>
    <mergeCell ref="A7:R7"/>
    <mergeCell ref="A8:R8"/>
    <mergeCell ref="A16:A17"/>
    <mergeCell ref="B16:B17"/>
    <mergeCell ref="C16:C17"/>
    <mergeCell ref="D16:D17"/>
    <mergeCell ref="E16:P16"/>
    <mergeCell ref="Q16:Q17"/>
  </mergeCells>
  <dataValidations count="1">
    <dataValidation type="list" allowBlank="1" showInputMessage="1" showErrorMessage="1" sqref="C65554:C65597 IY18:IY61 SU18:SU61 ACQ18:ACQ61 AMM18:AMM61 AWI18:AWI61 BGE18:BGE61 BQA18:BQA61 BZW18:BZW61 CJS18:CJS61 CTO18:CTO61 DDK18:DDK61 DNG18:DNG61 DXC18:DXC61 EGY18:EGY61 EQU18:EQU61 FAQ18:FAQ61 FKM18:FKM61 FUI18:FUI61 GEE18:GEE61 GOA18:GOA61 GXW18:GXW61 HHS18:HHS61 HRO18:HRO61 IBK18:IBK61 ILG18:ILG61 IVC18:IVC61 JEY18:JEY61 JOU18:JOU61 JYQ18:JYQ61 KIM18:KIM61 KSI18:KSI61 LCE18:LCE61 LMA18:LMA61 LVW18:LVW61 MFS18:MFS61 MPO18:MPO61 MZK18:MZK61 NJG18:NJG61 NTC18:NTC61 OCY18:OCY61 OMU18:OMU61 OWQ18:OWQ61 PGM18:PGM61 PQI18:PQI61 QAE18:QAE61 QKA18:QKA61 QTW18:QTW61 RDS18:RDS61 RNO18:RNO61 RXK18:RXK61 SHG18:SHG61 SRC18:SRC61 TAY18:TAY61 TKU18:TKU61 TUQ18:TUQ61 UEM18:UEM61 UOI18:UOI61 UYE18:UYE61 VIA18:VIA61 VRW18:VRW61 WBS18:WBS61 WLO18:WLO61 WVK18:WVK61 WVK983058:WVK983101 WLO983058:WLO983101 WBS983058:WBS983101 VRW983058:VRW983101 VIA983058:VIA983101 UYE983058:UYE983101 UOI983058:UOI983101 UEM983058:UEM983101 TUQ983058:TUQ983101 TKU983058:TKU983101 TAY983058:TAY983101 SRC983058:SRC983101 SHG983058:SHG983101 RXK983058:RXK983101 RNO983058:RNO983101 RDS983058:RDS983101 QTW983058:QTW983101 QKA983058:QKA983101 QAE983058:QAE983101 PQI983058:PQI983101 PGM983058:PGM983101 OWQ983058:OWQ983101 OMU983058:OMU983101 OCY983058:OCY983101 NTC983058:NTC983101 NJG983058:NJG983101 MZK983058:MZK983101 MPO983058:MPO983101 MFS983058:MFS983101 LVW983058:LVW983101 LMA983058:LMA983101 LCE983058:LCE983101 KSI983058:KSI983101 KIM983058:KIM983101 JYQ983058:JYQ983101 JOU983058:JOU983101 JEY983058:JEY983101 IVC983058:IVC983101 ILG983058:ILG983101 IBK983058:IBK983101 HRO983058:HRO983101 HHS983058:HHS983101 GXW983058:GXW983101 GOA983058:GOA983101 GEE983058:GEE983101 FUI983058:FUI983101 FKM983058:FKM983101 FAQ983058:FAQ983101 EQU983058:EQU983101 EGY983058:EGY983101 DXC983058:DXC983101 DNG983058:DNG983101 DDK983058:DDK983101 CTO983058:CTO983101 CJS983058:CJS983101 BZW983058:BZW983101 BQA983058:BQA983101 BGE983058:BGE983101 AWI983058:AWI983101 AMM983058:AMM983101 ACQ983058:ACQ983101 SU983058:SU983101 IY983058:IY983101 C983058:C983101 WVK917522:WVK917565 WLO917522:WLO917565 WBS917522:WBS917565 VRW917522:VRW917565 VIA917522:VIA917565 UYE917522:UYE917565 UOI917522:UOI917565 UEM917522:UEM917565 TUQ917522:TUQ917565 TKU917522:TKU917565 TAY917522:TAY917565 SRC917522:SRC917565 SHG917522:SHG917565 RXK917522:RXK917565 RNO917522:RNO917565 RDS917522:RDS917565 QTW917522:QTW917565 QKA917522:QKA917565 QAE917522:QAE917565 PQI917522:PQI917565 PGM917522:PGM917565 OWQ917522:OWQ917565 OMU917522:OMU917565 OCY917522:OCY917565 NTC917522:NTC917565 NJG917522:NJG917565 MZK917522:MZK917565 MPO917522:MPO917565 MFS917522:MFS917565 LVW917522:LVW917565 LMA917522:LMA917565 LCE917522:LCE917565 KSI917522:KSI917565 KIM917522:KIM917565 JYQ917522:JYQ917565 JOU917522:JOU917565 JEY917522:JEY917565 IVC917522:IVC917565 ILG917522:ILG917565 IBK917522:IBK917565 HRO917522:HRO917565 HHS917522:HHS917565 GXW917522:GXW917565 GOA917522:GOA917565 GEE917522:GEE917565 FUI917522:FUI917565 FKM917522:FKM917565 FAQ917522:FAQ917565 EQU917522:EQU917565 EGY917522:EGY917565 DXC917522:DXC917565 DNG917522:DNG917565 DDK917522:DDK917565 CTO917522:CTO917565 CJS917522:CJS917565 BZW917522:BZW917565 BQA917522:BQA917565 BGE917522:BGE917565 AWI917522:AWI917565 AMM917522:AMM917565 ACQ917522:ACQ917565 SU917522:SU917565 IY917522:IY917565 C917522:C917565 WVK851986:WVK852029 WLO851986:WLO852029 WBS851986:WBS852029 VRW851986:VRW852029 VIA851986:VIA852029 UYE851986:UYE852029 UOI851986:UOI852029 UEM851986:UEM852029 TUQ851986:TUQ852029 TKU851986:TKU852029 TAY851986:TAY852029 SRC851986:SRC852029 SHG851986:SHG852029 RXK851986:RXK852029 RNO851986:RNO852029 RDS851986:RDS852029 QTW851986:QTW852029 QKA851986:QKA852029 QAE851986:QAE852029 PQI851986:PQI852029 PGM851986:PGM852029 OWQ851986:OWQ852029 OMU851986:OMU852029 OCY851986:OCY852029 NTC851986:NTC852029 NJG851986:NJG852029 MZK851986:MZK852029 MPO851986:MPO852029 MFS851986:MFS852029 LVW851986:LVW852029 LMA851986:LMA852029 LCE851986:LCE852029 KSI851986:KSI852029 KIM851986:KIM852029 JYQ851986:JYQ852029 JOU851986:JOU852029 JEY851986:JEY852029 IVC851986:IVC852029 ILG851986:ILG852029 IBK851986:IBK852029 HRO851986:HRO852029 HHS851986:HHS852029 GXW851986:GXW852029 GOA851986:GOA852029 GEE851986:GEE852029 FUI851986:FUI852029 FKM851986:FKM852029 FAQ851986:FAQ852029 EQU851986:EQU852029 EGY851986:EGY852029 DXC851986:DXC852029 DNG851986:DNG852029 DDK851986:DDK852029 CTO851986:CTO852029 CJS851986:CJS852029 BZW851986:BZW852029 BQA851986:BQA852029 BGE851986:BGE852029 AWI851986:AWI852029 AMM851986:AMM852029 ACQ851986:ACQ852029 SU851986:SU852029 IY851986:IY852029 C851986:C852029 WVK786450:WVK786493 WLO786450:WLO786493 WBS786450:WBS786493 VRW786450:VRW786493 VIA786450:VIA786493 UYE786450:UYE786493 UOI786450:UOI786493 UEM786450:UEM786493 TUQ786450:TUQ786493 TKU786450:TKU786493 TAY786450:TAY786493 SRC786450:SRC786493 SHG786450:SHG786493 RXK786450:RXK786493 RNO786450:RNO786493 RDS786450:RDS786493 QTW786450:QTW786493 QKA786450:QKA786493 QAE786450:QAE786493 PQI786450:PQI786493 PGM786450:PGM786493 OWQ786450:OWQ786493 OMU786450:OMU786493 OCY786450:OCY786493 NTC786450:NTC786493 NJG786450:NJG786493 MZK786450:MZK786493 MPO786450:MPO786493 MFS786450:MFS786493 LVW786450:LVW786493 LMA786450:LMA786493 LCE786450:LCE786493 KSI786450:KSI786493 KIM786450:KIM786493 JYQ786450:JYQ786493 JOU786450:JOU786493 JEY786450:JEY786493 IVC786450:IVC786493 ILG786450:ILG786493 IBK786450:IBK786493 HRO786450:HRO786493 HHS786450:HHS786493 GXW786450:GXW786493 GOA786450:GOA786493 GEE786450:GEE786493 FUI786450:FUI786493 FKM786450:FKM786493 FAQ786450:FAQ786493 EQU786450:EQU786493 EGY786450:EGY786493 DXC786450:DXC786493 DNG786450:DNG786493 DDK786450:DDK786493 CTO786450:CTO786493 CJS786450:CJS786493 BZW786450:BZW786493 BQA786450:BQA786493 BGE786450:BGE786493 AWI786450:AWI786493 AMM786450:AMM786493 ACQ786450:ACQ786493 SU786450:SU786493 IY786450:IY786493 C786450:C786493 WVK720914:WVK720957 WLO720914:WLO720957 WBS720914:WBS720957 VRW720914:VRW720957 VIA720914:VIA720957 UYE720914:UYE720957 UOI720914:UOI720957 UEM720914:UEM720957 TUQ720914:TUQ720957 TKU720914:TKU720957 TAY720914:TAY720957 SRC720914:SRC720957 SHG720914:SHG720957 RXK720914:RXK720957 RNO720914:RNO720957 RDS720914:RDS720957 QTW720914:QTW720957 QKA720914:QKA720957 QAE720914:QAE720957 PQI720914:PQI720957 PGM720914:PGM720957 OWQ720914:OWQ720957 OMU720914:OMU720957 OCY720914:OCY720957 NTC720914:NTC720957 NJG720914:NJG720957 MZK720914:MZK720957 MPO720914:MPO720957 MFS720914:MFS720957 LVW720914:LVW720957 LMA720914:LMA720957 LCE720914:LCE720957 KSI720914:KSI720957 KIM720914:KIM720957 JYQ720914:JYQ720957 JOU720914:JOU720957 JEY720914:JEY720957 IVC720914:IVC720957 ILG720914:ILG720957 IBK720914:IBK720957 HRO720914:HRO720957 HHS720914:HHS720957 GXW720914:GXW720957 GOA720914:GOA720957 GEE720914:GEE720957 FUI720914:FUI720957 FKM720914:FKM720957 FAQ720914:FAQ720957 EQU720914:EQU720957 EGY720914:EGY720957 DXC720914:DXC720957 DNG720914:DNG720957 DDK720914:DDK720957 CTO720914:CTO720957 CJS720914:CJS720957 BZW720914:BZW720957 BQA720914:BQA720957 BGE720914:BGE720957 AWI720914:AWI720957 AMM720914:AMM720957 ACQ720914:ACQ720957 SU720914:SU720957 IY720914:IY720957 C720914:C720957 WVK655378:WVK655421 WLO655378:WLO655421 WBS655378:WBS655421 VRW655378:VRW655421 VIA655378:VIA655421 UYE655378:UYE655421 UOI655378:UOI655421 UEM655378:UEM655421 TUQ655378:TUQ655421 TKU655378:TKU655421 TAY655378:TAY655421 SRC655378:SRC655421 SHG655378:SHG655421 RXK655378:RXK655421 RNO655378:RNO655421 RDS655378:RDS655421 QTW655378:QTW655421 QKA655378:QKA655421 QAE655378:QAE655421 PQI655378:PQI655421 PGM655378:PGM655421 OWQ655378:OWQ655421 OMU655378:OMU655421 OCY655378:OCY655421 NTC655378:NTC655421 NJG655378:NJG655421 MZK655378:MZK655421 MPO655378:MPO655421 MFS655378:MFS655421 LVW655378:LVW655421 LMA655378:LMA655421 LCE655378:LCE655421 KSI655378:KSI655421 KIM655378:KIM655421 JYQ655378:JYQ655421 JOU655378:JOU655421 JEY655378:JEY655421 IVC655378:IVC655421 ILG655378:ILG655421 IBK655378:IBK655421 HRO655378:HRO655421 HHS655378:HHS655421 GXW655378:GXW655421 GOA655378:GOA655421 GEE655378:GEE655421 FUI655378:FUI655421 FKM655378:FKM655421 FAQ655378:FAQ655421 EQU655378:EQU655421 EGY655378:EGY655421 DXC655378:DXC655421 DNG655378:DNG655421 DDK655378:DDK655421 CTO655378:CTO655421 CJS655378:CJS655421 BZW655378:BZW655421 BQA655378:BQA655421 BGE655378:BGE655421 AWI655378:AWI655421 AMM655378:AMM655421 ACQ655378:ACQ655421 SU655378:SU655421 IY655378:IY655421 C655378:C655421 WVK589842:WVK589885 WLO589842:WLO589885 WBS589842:WBS589885 VRW589842:VRW589885 VIA589842:VIA589885 UYE589842:UYE589885 UOI589842:UOI589885 UEM589842:UEM589885 TUQ589842:TUQ589885 TKU589842:TKU589885 TAY589842:TAY589885 SRC589842:SRC589885 SHG589842:SHG589885 RXK589842:RXK589885 RNO589842:RNO589885 RDS589842:RDS589885 QTW589842:QTW589885 QKA589842:QKA589885 QAE589842:QAE589885 PQI589842:PQI589885 PGM589842:PGM589885 OWQ589842:OWQ589885 OMU589842:OMU589885 OCY589842:OCY589885 NTC589842:NTC589885 NJG589842:NJG589885 MZK589842:MZK589885 MPO589842:MPO589885 MFS589842:MFS589885 LVW589842:LVW589885 LMA589842:LMA589885 LCE589842:LCE589885 KSI589842:KSI589885 KIM589842:KIM589885 JYQ589842:JYQ589885 JOU589842:JOU589885 JEY589842:JEY589885 IVC589842:IVC589885 ILG589842:ILG589885 IBK589842:IBK589885 HRO589842:HRO589885 HHS589842:HHS589885 GXW589842:GXW589885 GOA589842:GOA589885 GEE589842:GEE589885 FUI589842:FUI589885 FKM589842:FKM589885 FAQ589842:FAQ589885 EQU589842:EQU589885 EGY589842:EGY589885 DXC589842:DXC589885 DNG589842:DNG589885 DDK589842:DDK589885 CTO589842:CTO589885 CJS589842:CJS589885 BZW589842:BZW589885 BQA589842:BQA589885 BGE589842:BGE589885 AWI589842:AWI589885 AMM589842:AMM589885 ACQ589842:ACQ589885 SU589842:SU589885 IY589842:IY589885 C589842:C589885 WVK524306:WVK524349 WLO524306:WLO524349 WBS524306:WBS524349 VRW524306:VRW524349 VIA524306:VIA524349 UYE524306:UYE524349 UOI524306:UOI524349 UEM524306:UEM524349 TUQ524306:TUQ524349 TKU524306:TKU524349 TAY524306:TAY524349 SRC524306:SRC524349 SHG524306:SHG524349 RXK524306:RXK524349 RNO524306:RNO524349 RDS524306:RDS524349 QTW524306:QTW524349 QKA524306:QKA524349 QAE524306:QAE524349 PQI524306:PQI524349 PGM524306:PGM524349 OWQ524306:OWQ524349 OMU524306:OMU524349 OCY524306:OCY524349 NTC524306:NTC524349 NJG524306:NJG524349 MZK524306:MZK524349 MPO524306:MPO524349 MFS524306:MFS524349 LVW524306:LVW524349 LMA524306:LMA524349 LCE524306:LCE524349 KSI524306:KSI524349 KIM524306:KIM524349 JYQ524306:JYQ524349 JOU524306:JOU524349 JEY524306:JEY524349 IVC524306:IVC524349 ILG524306:ILG524349 IBK524306:IBK524349 HRO524306:HRO524349 HHS524306:HHS524349 GXW524306:GXW524349 GOA524306:GOA524349 GEE524306:GEE524349 FUI524306:FUI524349 FKM524306:FKM524349 FAQ524306:FAQ524349 EQU524306:EQU524349 EGY524306:EGY524349 DXC524306:DXC524349 DNG524306:DNG524349 DDK524306:DDK524349 CTO524306:CTO524349 CJS524306:CJS524349 BZW524306:BZW524349 BQA524306:BQA524349 BGE524306:BGE524349 AWI524306:AWI524349 AMM524306:AMM524349 ACQ524306:ACQ524349 SU524306:SU524349 IY524306:IY524349 C524306:C524349 WVK458770:WVK458813 WLO458770:WLO458813 WBS458770:WBS458813 VRW458770:VRW458813 VIA458770:VIA458813 UYE458770:UYE458813 UOI458770:UOI458813 UEM458770:UEM458813 TUQ458770:TUQ458813 TKU458770:TKU458813 TAY458770:TAY458813 SRC458770:SRC458813 SHG458770:SHG458813 RXK458770:RXK458813 RNO458770:RNO458813 RDS458770:RDS458813 QTW458770:QTW458813 QKA458770:QKA458813 QAE458770:QAE458813 PQI458770:PQI458813 PGM458770:PGM458813 OWQ458770:OWQ458813 OMU458770:OMU458813 OCY458770:OCY458813 NTC458770:NTC458813 NJG458770:NJG458813 MZK458770:MZK458813 MPO458770:MPO458813 MFS458770:MFS458813 LVW458770:LVW458813 LMA458770:LMA458813 LCE458770:LCE458813 KSI458770:KSI458813 KIM458770:KIM458813 JYQ458770:JYQ458813 JOU458770:JOU458813 JEY458770:JEY458813 IVC458770:IVC458813 ILG458770:ILG458813 IBK458770:IBK458813 HRO458770:HRO458813 HHS458770:HHS458813 GXW458770:GXW458813 GOA458770:GOA458813 GEE458770:GEE458813 FUI458770:FUI458813 FKM458770:FKM458813 FAQ458770:FAQ458813 EQU458770:EQU458813 EGY458770:EGY458813 DXC458770:DXC458813 DNG458770:DNG458813 DDK458770:DDK458813 CTO458770:CTO458813 CJS458770:CJS458813 BZW458770:BZW458813 BQA458770:BQA458813 BGE458770:BGE458813 AWI458770:AWI458813 AMM458770:AMM458813 ACQ458770:ACQ458813 SU458770:SU458813 IY458770:IY458813 C458770:C458813 WVK393234:WVK393277 WLO393234:WLO393277 WBS393234:WBS393277 VRW393234:VRW393277 VIA393234:VIA393277 UYE393234:UYE393277 UOI393234:UOI393277 UEM393234:UEM393277 TUQ393234:TUQ393277 TKU393234:TKU393277 TAY393234:TAY393277 SRC393234:SRC393277 SHG393234:SHG393277 RXK393234:RXK393277 RNO393234:RNO393277 RDS393234:RDS393277 QTW393234:QTW393277 QKA393234:QKA393277 QAE393234:QAE393277 PQI393234:PQI393277 PGM393234:PGM393277 OWQ393234:OWQ393277 OMU393234:OMU393277 OCY393234:OCY393277 NTC393234:NTC393277 NJG393234:NJG393277 MZK393234:MZK393277 MPO393234:MPO393277 MFS393234:MFS393277 LVW393234:LVW393277 LMA393234:LMA393277 LCE393234:LCE393277 KSI393234:KSI393277 KIM393234:KIM393277 JYQ393234:JYQ393277 JOU393234:JOU393277 JEY393234:JEY393277 IVC393234:IVC393277 ILG393234:ILG393277 IBK393234:IBK393277 HRO393234:HRO393277 HHS393234:HHS393277 GXW393234:GXW393277 GOA393234:GOA393277 GEE393234:GEE393277 FUI393234:FUI393277 FKM393234:FKM393277 FAQ393234:FAQ393277 EQU393234:EQU393277 EGY393234:EGY393277 DXC393234:DXC393277 DNG393234:DNG393277 DDK393234:DDK393277 CTO393234:CTO393277 CJS393234:CJS393277 BZW393234:BZW393277 BQA393234:BQA393277 BGE393234:BGE393277 AWI393234:AWI393277 AMM393234:AMM393277 ACQ393234:ACQ393277 SU393234:SU393277 IY393234:IY393277 C393234:C393277 WVK327698:WVK327741 WLO327698:WLO327741 WBS327698:WBS327741 VRW327698:VRW327741 VIA327698:VIA327741 UYE327698:UYE327741 UOI327698:UOI327741 UEM327698:UEM327741 TUQ327698:TUQ327741 TKU327698:TKU327741 TAY327698:TAY327741 SRC327698:SRC327741 SHG327698:SHG327741 RXK327698:RXK327741 RNO327698:RNO327741 RDS327698:RDS327741 QTW327698:QTW327741 QKA327698:QKA327741 QAE327698:QAE327741 PQI327698:PQI327741 PGM327698:PGM327741 OWQ327698:OWQ327741 OMU327698:OMU327741 OCY327698:OCY327741 NTC327698:NTC327741 NJG327698:NJG327741 MZK327698:MZK327741 MPO327698:MPO327741 MFS327698:MFS327741 LVW327698:LVW327741 LMA327698:LMA327741 LCE327698:LCE327741 KSI327698:KSI327741 KIM327698:KIM327741 JYQ327698:JYQ327741 JOU327698:JOU327741 JEY327698:JEY327741 IVC327698:IVC327741 ILG327698:ILG327741 IBK327698:IBK327741 HRO327698:HRO327741 HHS327698:HHS327741 GXW327698:GXW327741 GOA327698:GOA327741 GEE327698:GEE327741 FUI327698:FUI327741 FKM327698:FKM327741 FAQ327698:FAQ327741 EQU327698:EQU327741 EGY327698:EGY327741 DXC327698:DXC327741 DNG327698:DNG327741 DDK327698:DDK327741 CTO327698:CTO327741 CJS327698:CJS327741 BZW327698:BZW327741 BQA327698:BQA327741 BGE327698:BGE327741 AWI327698:AWI327741 AMM327698:AMM327741 ACQ327698:ACQ327741 SU327698:SU327741 IY327698:IY327741 C327698:C327741 WVK262162:WVK262205 WLO262162:WLO262205 WBS262162:WBS262205 VRW262162:VRW262205 VIA262162:VIA262205 UYE262162:UYE262205 UOI262162:UOI262205 UEM262162:UEM262205 TUQ262162:TUQ262205 TKU262162:TKU262205 TAY262162:TAY262205 SRC262162:SRC262205 SHG262162:SHG262205 RXK262162:RXK262205 RNO262162:RNO262205 RDS262162:RDS262205 QTW262162:QTW262205 QKA262162:QKA262205 QAE262162:QAE262205 PQI262162:PQI262205 PGM262162:PGM262205 OWQ262162:OWQ262205 OMU262162:OMU262205 OCY262162:OCY262205 NTC262162:NTC262205 NJG262162:NJG262205 MZK262162:MZK262205 MPO262162:MPO262205 MFS262162:MFS262205 LVW262162:LVW262205 LMA262162:LMA262205 LCE262162:LCE262205 KSI262162:KSI262205 KIM262162:KIM262205 JYQ262162:JYQ262205 JOU262162:JOU262205 JEY262162:JEY262205 IVC262162:IVC262205 ILG262162:ILG262205 IBK262162:IBK262205 HRO262162:HRO262205 HHS262162:HHS262205 GXW262162:GXW262205 GOA262162:GOA262205 GEE262162:GEE262205 FUI262162:FUI262205 FKM262162:FKM262205 FAQ262162:FAQ262205 EQU262162:EQU262205 EGY262162:EGY262205 DXC262162:DXC262205 DNG262162:DNG262205 DDK262162:DDK262205 CTO262162:CTO262205 CJS262162:CJS262205 BZW262162:BZW262205 BQA262162:BQA262205 BGE262162:BGE262205 AWI262162:AWI262205 AMM262162:AMM262205 ACQ262162:ACQ262205 SU262162:SU262205 IY262162:IY262205 C262162:C262205 WVK196626:WVK196669 WLO196626:WLO196669 WBS196626:WBS196669 VRW196626:VRW196669 VIA196626:VIA196669 UYE196626:UYE196669 UOI196626:UOI196669 UEM196626:UEM196669 TUQ196626:TUQ196669 TKU196626:TKU196669 TAY196626:TAY196669 SRC196626:SRC196669 SHG196626:SHG196669 RXK196626:RXK196669 RNO196626:RNO196669 RDS196626:RDS196669 QTW196626:QTW196669 QKA196626:QKA196669 QAE196626:QAE196669 PQI196626:PQI196669 PGM196626:PGM196669 OWQ196626:OWQ196669 OMU196626:OMU196669 OCY196626:OCY196669 NTC196626:NTC196669 NJG196626:NJG196669 MZK196626:MZK196669 MPO196626:MPO196669 MFS196626:MFS196669 LVW196626:LVW196669 LMA196626:LMA196669 LCE196626:LCE196669 KSI196626:KSI196669 KIM196626:KIM196669 JYQ196626:JYQ196669 JOU196626:JOU196669 JEY196626:JEY196669 IVC196626:IVC196669 ILG196626:ILG196669 IBK196626:IBK196669 HRO196626:HRO196669 HHS196626:HHS196669 GXW196626:GXW196669 GOA196626:GOA196669 GEE196626:GEE196669 FUI196626:FUI196669 FKM196626:FKM196669 FAQ196626:FAQ196669 EQU196626:EQU196669 EGY196626:EGY196669 DXC196626:DXC196669 DNG196626:DNG196669 DDK196626:DDK196669 CTO196626:CTO196669 CJS196626:CJS196669 BZW196626:BZW196669 BQA196626:BQA196669 BGE196626:BGE196669 AWI196626:AWI196669 AMM196626:AMM196669 ACQ196626:ACQ196669 SU196626:SU196669 IY196626:IY196669 C196626:C196669 WVK131090:WVK131133 WLO131090:WLO131133 WBS131090:WBS131133 VRW131090:VRW131133 VIA131090:VIA131133 UYE131090:UYE131133 UOI131090:UOI131133 UEM131090:UEM131133 TUQ131090:TUQ131133 TKU131090:TKU131133 TAY131090:TAY131133 SRC131090:SRC131133 SHG131090:SHG131133 RXK131090:RXK131133 RNO131090:RNO131133 RDS131090:RDS131133 QTW131090:QTW131133 QKA131090:QKA131133 QAE131090:QAE131133 PQI131090:PQI131133 PGM131090:PGM131133 OWQ131090:OWQ131133 OMU131090:OMU131133 OCY131090:OCY131133 NTC131090:NTC131133 NJG131090:NJG131133 MZK131090:MZK131133 MPO131090:MPO131133 MFS131090:MFS131133 LVW131090:LVW131133 LMA131090:LMA131133 LCE131090:LCE131133 KSI131090:KSI131133 KIM131090:KIM131133 JYQ131090:JYQ131133 JOU131090:JOU131133 JEY131090:JEY131133 IVC131090:IVC131133 ILG131090:ILG131133 IBK131090:IBK131133 HRO131090:HRO131133 HHS131090:HHS131133 GXW131090:GXW131133 GOA131090:GOA131133 GEE131090:GEE131133 FUI131090:FUI131133 FKM131090:FKM131133 FAQ131090:FAQ131133 EQU131090:EQU131133 EGY131090:EGY131133 DXC131090:DXC131133 DNG131090:DNG131133 DDK131090:DDK131133 CTO131090:CTO131133 CJS131090:CJS131133 BZW131090:BZW131133 BQA131090:BQA131133 BGE131090:BGE131133 AWI131090:AWI131133 AMM131090:AMM131133 ACQ131090:ACQ131133 SU131090:SU131133 IY131090:IY131133 C131090:C131133 WVK65554:WVK65597 WLO65554:WLO65597 WBS65554:WBS65597 VRW65554:VRW65597 VIA65554:VIA65597 UYE65554:UYE65597 UOI65554:UOI65597 UEM65554:UEM65597 TUQ65554:TUQ65597 TKU65554:TKU65597 TAY65554:TAY65597 SRC65554:SRC65597 SHG65554:SHG65597 RXK65554:RXK65597 RNO65554:RNO65597 RDS65554:RDS65597 QTW65554:QTW65597 QKA65554:QKA65597 QAE65554:QAE65597 PQI65554:PQI65597 PGM65554:PGM65597 OWQ65554:OWQ65597 OMU65554:OMU65597 OCY65554:OCY65597 NTC65554:NTC65597 NJG65554:NJG65597 MZK65554:MZK65597 MPO65554:MPO65597 MFS65554:MFS65597 LVW65554:LVW65597 LMA65554:LMA65597 LCE65554:LCE65597 KSI65554:KSI65597 KIM65554:KIM65597 JYQ65554:JYQ65597 JOU65554:JOU65597 JEY65554:JEY65597 IVC65554:IVC65597 ILG65554:ILG65597 IBK65554:IBK65597 HRO65554:HRO65597 HHS65554:HHS65597 GXW65554:GXW65597 GOA65554:GOA65597 GEE65554:GEE65597 FUI65554:FUI65597 FKM65554:FKM65597 FAQ65554:FAQ65597 EQU65554:EQU65597 EGY65554:EGY65597 DXC65554:DXC65597 DNG65554:DNG65597 DDK65554:DDK65597 CTO65554:CTO65597 CJS65554:CJS65597 BZW65554:BZW65597 BQA65554:BQA65597 BGE65554:BGE65597 AWI65554:AWI65597 AMM65554:AMM65597 ACQ65554:ACQ65597 SU65554:SU65597 IY65554:IY65597">
      <formula1>$C$10:$C$13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LISTAS!$E$5:$E$7</xm:f>
          </x14:formula1>
          <xm:sqref>C18:C61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4:R15"/>
  <sheetViews>
    <sheetView showGridLines="0" zoomScaleNormal="100" workbookViewId="0">
      <selection activeCell="C19" sqref="C19"/>
    </sheetView>
  </sheetViews>
  <sheetFormatPr baseColWidth="10" defaultRowHeight="15" x14ac:dyDescent="0.25"/>
  <cols>
    <col min="1" max="1" width="3.28515625" customWidth="1"/>
    <col min="2" max="2" width="21" customWidth="1"/>
    <col min="3" max="4" width="12" customWidth="1"/>
    <col min="5" max="20" width="9.5703125" customWidth="1"/>
  </cols>
  <sheetData>
    <row r="4" spans="1:18" s="345" customFormat="1" ht="8.25" x14ac:dyDescent="0.15">
      <c r="C4" s="435"/>
      <c r="D4" s="435"/>
      <c r="E4" s="435"/>
      <c r="F4" s="435"/>
      <c r="G4" s="435"/>
      <c r="H4" s="435"/>
      <c r="I4" s="435"/>
      <c r="J4" s="435"/>
      <c r="K4" s="435"/>
      <c r="L4" s="435"/>
      <c r="M4" s="435"/>
      <c r="N4" s="435"/>
      <c r="O4" s="435"/>
      <c r="P4" s="435"/>
      <c r="Q4" s="435"/>
      <c r="R4" s="435"/>
    </row>
    <row r="5" spans="1:18" s="345" customFormat="1" ht="8.25" x14ac:dyDescent="0.15">
      <c r="C5" s="436" t="s">
        <v>854</v>
      </c>
      <c r="D5" s="436"/>
      <c r="E5" s="436"/>
      <c r="F5" s="436"/>
      <c r="G5" s="436"/>
      <c r="H5" s="436"/>
      <c r="I5" s="436"/>
      <c r="J5" s="436"/>
      <c r="K5" s="436"/>
      <c r="L5" s="436"/>
      <c r="M5" s="436"/>
      <c r="N5" s="436"/>
      <c r="O5" s="436"/>
      <c r="P5" s="436"/>
      <c r="Q5" s="436"/>
      <c r="R5" s="437"/>
    </row>
    <row r="6" spans="1:18" s="345" customFormat="1" ht="9" thickBot="1" x14ac:dyDescent="0.2">
      <c r="C6" s="438">
        <v>42783</v>
      </c>
      <c r="D6" s="438"/>
      <c r="E6" s="438"/>
      <c r="F6" s="438"/>
      <c r="G6" s="438"/>
      <c r="H6" s="438"/>
      <c r="I6" s="438"/>
      <c r="J6" s="438"/>
      <c r="K6" s="438"/>
      <c r="L6" s="438"/>
      <c r="M6" s="438"/>
      <c r="N6" s="438"/>
      <c r="O6" s="438"/>
      <c r="P6" s="438"/>
      <c r="Q6" s="438"/>
      <c r="R6" s="439"/>
    </row>
    <row r="7" spans="1:18" s="347" customFormat="1" ht="33" customHeight="1" thickBot="1" x14ac:dyDescent="0.2">
      <c r="A7" s="440" t="s">
        <v>855</v>
      </c>
      <c r="B7" s="440" t="s">
        <v>856</v>
      </c>
      <c r="C7" s="346" t="s">
        <v>857</v>
      </c>
      <c r="D7" s="442" t="s">
        <v>76</v>
      </c>
      <c r="E7" s="444" t="s">
        <v>858</v>
      </c>
      <c r="F7" s="446" t="s">
        <v>130</v>
      </c>
      <c r="G7" s="447"/>
      <c r="H7" s="447"/>
      <c r="I7" s="447"/>
      <c r="J7" s="447"/>
      <c r="K7" s="447"/>
      <c r="L7" s="447"/>
      <c r="M7" s="447"/>
      <c r="N7" s="447"/>
      <c r="O7" s="447"/>
      <c r="P7" s="447"/>
      <c r="Q7" s="447"/>
      <c r="R7" s="448"/>
    </row>
    <row r="8" spans="1:18" s="347" customFormat="1" ht="9" thickBot="1" x14ac:dyDescent="0.2">
      <c r="A8" s="441"/>
      <c r="B8" s="441"/>
      <c r="C8" s="348" t="s">
        <v>859</v>
      </c>
      <c r="D8" s="443"/>
      <c r="E8" s="445"/>
      <c r="F8" s="349" t="s">
        <v>117</v>
      </c>
      <c r="G8" s="350" t="s">
        <v>118</v>
      </c>
      <c r="H8" s="350" t="s">
        <v>119</v>
      </c>
      <c r="I8" s="350" t="s">
        <v>120</v>
      </c>
      <c r="J8" s="350" t="s">
        <v>121</v>
      </c>
      <c r="K8" s="350" t="s">
        <v>122</v>
      </c>
      <c r="L8" s="350" t="s">
        <v>123</v>
      </c>
      <c r="M8" s="350" t="s">
        <v>124</v>
      </c>
      <c r="N8" s="350" t="s">
        <v>125</v>
      </c>
      <c r="O8" s="350" t="s">
        <v>126</v>
      </c>
      <c r="P8" s="350" t="s">
        <v>127</v>
      </c>
      <c r="Q8" s="350" t="s">
        <v>128</v>
      </c>
      <c r="R8" s="350" t="s">
        <v>129</v>
      </c>
    </row>
    <row r="9" spans="1:18" s="345" customFormat="1" ht="24.75" customHeight="1" x14ac:dyDescent="0.15">
      <c r="A9" s="449">
        <v>1</v>
      </c>
      <c r="B9" s="450" t="s">
        <v>860</v>
      </c>
      <c r="C9" s="452">
        <v>118356.4</v>
      </c>
      <c r="D9" s="452">
        <v>118356.4</v>
      </c>
      <c r="E9" s="351" t="s">
        <v>861</v>
      </c>
      <c r="F9" s="352">
        <v>348.95</v>
      </c>
      <c r="G9" s="353">
        <v>1868.9399999999998</v>
      </c>
      <c r="H9" s="353">
        <v>10198.950000000001</v>
      </c>
      <c r="I9" s="353">
        <v>3198.95</v>
      </c>
      <c r="J9" s="353">
        <v>3948.95</v>
      </c>
      <c r="K9" s="353">
        <v>16168.95</v>
      </c>
      <c r="L9" s="353">
        <v>6588.9599999999991</v>
      </c>
      <c r="M9" s="353">
        <v>66037.95</v>
      </c>
      <c r="N9" s="353">
        <v>1048.95</v>
      </c>
      <c r="O9" s="353">
        <v>1048.95</v>
      </c>
      <c r="P9" s="353">
        <v>7448.95</v>
      </c>
      <c r="Q9" s="353">
        <v>448.95</v>
      </c>
      <c r="R9" s="353">
        <f>SUM(F9:Q9)</f>
        <v>118356.4</v>
      </c>
    </row>
    <row r="10" spans="1:18" s="345" customFormat="1" ht="28.5" customHeight="1" thickBot="1" x14ac:dyDescent="0.2">
      <c r="A10" s="436"/>
      <c r="B10" s="451"/>
      <c r="C10" s="453"/>
      <c r="D10" s="453"/>
      <c r="E10" s="354" t="s">
        <v>862</v>
      </c>
      <c r="F10" s="355">
        <v>100</v>
      </c>
      <c r="G10" s="355">
        <v>800</v>
      </c>
      <c r="H10" s="355">
        <v>6810.96</v>
      </c>
      <c r="I10" s="355"/>
      <c r="J10" s="355"/>
      <c r="K10" s="355"/>
      <c r="L10" s="355"/>
      <c r="M10" s="355"/>
      <c r="N10" s="355"/>
      <c r="O10" s="355"/>
      <c r="P10" s="355"/>
      <c r="Q10" s="355"/>
      <c r="R10" s="355">
        <f>SUM(F10:Q10)</f>
        <v>7710.96</v>
      </c>
    </row>
    <row r="11" spans="1:18" s="345" customFormat="1" ht="9" thickBot="1" x14ac:dyDescent="0.2">
      <c r="A11" s="454" t="s">
        <v>76</v>
      </c>
      <c r="B11" s="455"/>
      <c r="C11" s="356">
        <f>SUM(C9)</f>
        <v>118356.4</v>
      </c>
      <c r="D11" s="357">
        <f>SUM(D9)</f>
        <v>118356.4</v>
      </c>
      <c r="E11" s="358" t="s">
        <v>863</v>
      </c>
      <c r="F11" s="359">
        <f>F9-F10</f>
        <v>248.95</v>
      </c>
      <c r="G11" s="359">
        <f t="shared" ref="G11:R11" si="0">G9-G10</f>
        <v>1068.9399999999998</v>
      </c>
      <c r="H11" s="359">
        <f t="shared" si="0"/>
        <v>3387.9900000000007</v>
      </c>
      <c r="I11" s="359">
        <f t="shared" si="0"/>
        <v>3198.95</v>
      </c>
      <c r="J11" s="359">
        <f t="shared" si="0"/>
        <v>3948.95</v>
      </c>
      <c r="K11" s="359">
        <f t="shared" si="0"/>
        <v>16168.95</v>
      </c>
      <c r="L11" s="359">
        <f t="shared" si="0"/>
        <v>6588.9599999999991</v>
      </c>
      <c r="M11" s="359">
        <f t="shared" si="0"/>
        <v>66037.95</v>
      </c>
      <c r="N11" s="359">
        <f t="shared" si="0"/>
        <v>1048.95</v>
      </c>
      <c r="O11" s="359">
        <f t="shared" si="0"/>
        <v>1048.95</v>
      </c>
      <c r="P11" s="359">
        <f t="shared" si="0"/>
        <v>7448.95</v>
      </c>
      <c r="Q11" s="359">
        <f t="shared" si="0"/>
        <v>448.95</v>
      </c>
      <c r="R11" s="359">
        <f t="shared" si="0"/>
        <v>110645.43999999999</v>
      </c>
    </row>
    <row r="12" spans="1:18" s="345" customFormat="1" ht="8.25" x14ac:dyDescent="0.15"/>
    <row r="13" spans="1:18" s="345" customFormat="1" ht="8.25" x14ac:dyDescent="0.15"/>
    <row r="15" spans="1:18" x14ac:dyDescent="0.25">
      <c r="B15" s="343" t="s">
        <v>892</v>
      </c>
      <c r="C15" s="344">
        <f>+C6</f>
        <v>42783</v>
      </c>
    </row>
  </sheetData>
  <mergeCells count="13">
    <mergeCell ref="A9:A10"/>
    <mergeCell ref="B9:B10"/>
    <mergeCell ref="C9:C10"/>
    <mergeCell ref="D9:D10"/>
    <mergeCell ref="A11:B11"/>
    <mergeCell ref="C4:R4"/>
    <mergeCell ref="C5:R5"/>
    <mergeCell ref="C6:R6"/>
    <mergeCell ref="A7:A8"/>
    <mergeCell ref="B7:B8"/>
    <mergeCell ref="D7:D8"/>
    <mergeCell ref="E7:E8"/>
    <mergeCell ref="F7:R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35"/>
  <sheetViews>
    <sheetView workbookViewId="0">
      <selection activeCell="B21" sqref="B21:L21"/>
    </sheetView>
  </sheetViews>
  <sheetFormatPr baseColWidth="10" defaultRowHeight="15" x14ac:dyDescent="0.25"/>
  <cols>
    <col min="1" max="1" width="31.28515625" customWidth="1"/>
    <col min="2" max="2" width="13.7109375" bestFit="1" customWidth="1"/>
    <col min="3" max="3" width="56.7109375" bestFit="1" customWidth="1"/>
    <col min="4" max="4" width="35" customWidth="1"/>
    <col min="5" max="5" width="23" customWidth="1"/>
  </cols>
  <sheetData>
    <row r="1" spans="1:3" x14ac:dyDescent="0.25">
      <c r="A1" s="457" t="s">
        <v>132</v>
      </c>
      <c r="B1" s="457"/>
      <c r="C1" s="457"/>
    </row>
    <row r="3" spans="1:3" x14ac:dyDescent="0.25">
      <c r="A3" s="2" t="s">
        <v>133</v>
      </c>
      <c r="B3" s="2" t="s">
        <v>134</v>
      </c>
      <c r="C3" s="2" t="s">
        <v>135</v>
      </c>
    </row>
    <row r="4" spans="1:3" ht="26.25" x14ac:dyDescent="0.25">
      <c r="A4" s="458" t="s">
        <v>26</v>
      </c>
      <c r="B4" s="461" t="s">
        <v>136</v>
      </c>
      <c r="C4" s="7" t="s">
        <v>27</v>
      </c>
    </row>
    <row r="5" spans="1:3" x14ac:dyDescent="0.25">
      <c r="A5" s="459"/>
      <c r="B5" s="461"/>
      <c r="C5" s="7" t="s">
        <v>28</v>
      </c>
    </row>
    <row r="6" spans="1:3" x14ac:dyDescent="0.25">
      <c r="A6" s="459"/>
      <c r="B6" s="461"/>
      <c r="C6" s="7" t="s">
        <v>39</v>
      </c>
    </row>
    <row r="7" spans="1:3" x14ac:dyDescent="0.25">
      <c r="A7" s="459"/>
      <c r="B7" s="461"/>
      <c r="C7" s="7" t="s">
        <v>37</v>
      </c>
    </row>
    <row r="8" spans="1:3" x14ac:dyDescent="0.25">
      <c r="A8" s="459"/>
      <c r="B8" s="461"/>
      <c r="C8" s="7" t="s">
        <v>38</v>
      </c>
    </row>
    <row r="9" spans="1:3" x14ac:dyDescent="0.25">
      <c r="A9" s="459"/>
      <c r="B9" s="461"/>
      <c r="C9" s="7" t="s">
        <v>36</v>
      </c>
    </row>
    <row r="10" spans="1:3" x14ac:dyDescent="0.25">
      <c r="A10" s="459"/>
      <c r="B10" s="461"/>
      <c r="C10" s="7" t="s">
        <v>35</v>
      </c>
    </row>
    <row r="11" spans="1:3" x14ac:dyDescent="0.25">
      <c r="A11" s="459"/>
      <c r="B11" s="461"/>
      <c r="C11" s="7" t="s">
        <v>34</v>
      </c>
    </row>
    <row r="12" spans="1:3" x14ac:dyDescent="0.25">
      <c r="A12" s="459"/>
      <c r="B12" s="461"/>
      <c r="C12" s="7" t="s">
        <v>33</v>
      </c>
    </row>
    <row r="13" spans="1:3" x14ac:dyDescent="0.25">
      <c r="A13" s="459"/>
      <c r="B13" s="461"/>
      <c r="C13" s="7" t="s">
        <v>32</v>
      </c>
    </row>
    <row r="14" spans="1:3" x14ac:dyDescent="0.25">
      <c r="A14" s="459"/>
      <c r="B14" s="461"/>
      <c r="C14" s="7" t="s">
        <v>31</v>
      </c>
    </row>
    <row r="15" spans="1:3" x14ac:dyDescent="0.25">
      <c r="A15" s="459"/>
      <c r="B15" s="461"/>
      <c r="C15" s="7" t="s">
        <v>30</v>
      </c>
    </row>
    <row r="16" spans="1:3" x14ac:dyDescent="0.25">
      <c r="A16" s="460"/>
      <c r="B16" s="461"/>
      <c r="C16" s="5" t="s">
        <v>29</v>
      </c>
    </row>
    <row r="17" spans="1:12" x14ac:dyDescent="0.25">
      <c r="A17" s="461" t="s">
        <v>131</v>
      </c>
      <c r="B17" s="461" t="s">
        <v>136</v>
      </c>
      <c r="C17" s="1" t="s">
        <v>137</v>
      </c>
    </row>
    <row r="18" spans="1:12" x14ac:dyDescent="0.25">
      <c r="A18" s="461"/>
      <c r="B18" s="461"/>
      <c r="C18" s="1" t="s">
        <v>138</v>
      </c>
    </row>
    <row r="20" spans="1:12" x14ac:dyDescent="0.25">
      <c r="A20" s="462" t="s">
        <v>139</v>
      </c>
      <c r="B20" s="463"/>
      <c r="C20" s="463"/>
      <c r="D20" s="463"/>
      <c r="E20" s="463"/>
      <c r="F20" s="463"/>
      <c r="G20" s="463"/>
      <c r="H20" s="463"/>
      <c r="I20" s="463"/>
      <c r="J20" s="463"/>
      <c r="K20" s="463"/>
      <c r="L20" s="464"/>
    </row>
    <row r="21" spans="1:12" ht="39" x14ac:dyDescent="0.25">
      <c r="A21" s="7" t="s">
        <v>27</v>
      </c>
      <c r="B21" s="465" t="s">
        <v>301</v>
      </c>
      <c r="C21" s="466"/>
      <c r="D21" s="466"/>
      <c r="E21" s="466"/>
      <c r="F21" s="466"/>
      <c r="G21" s="466"/>
      <c r="H21" s="466"/>
      <c r="I21" s="466"/>
      <c r="J21" s="466"/>
      <c r="K21" s="466"/>
      <c r="L21" s="467"/>
    </row>
    <row r="22" spans="1:12" ht="26.25" x14ac:dyDescent="0.25">
      <c r="A22" s="7" t="s">
        <v>28</v>
      </c>
      <c r="B22" s="465" t="s">
        <v>302</v>
      </c>
      <c r="C22" s="466"/>
      <c r="D22" s="466"/>
      <c r="E22" s="466"/>
      <c r="F22" s="466"/>
      <c r="G22" s="466"/>
      <c r="H22" s="466"/>
      <c r="I22" s="466"/>
      <c r="J22" s="466"/>
      <c r="K22" s="466"/>
      <c r="L22" s="467"/>
    </row>
    <row r="23" spans="1:12" ht="26.25" x14ac:dyDescent="0.25">
      <c r="A23" s="7" t="s">
        <v>39</v>
      </c>
      <c r="B23" s="465"/>
      <c r="C23" s="466"/>
      <c r="D23" s="466"/>
      <c r="E23" s="466"/>
      <c r="F23" s="466"/>
      <c r="G23" s="466"/>
      <c r="H23" s="466"/>
      <c r="I23" s="466"/>
      <c r="J23" s="466"/>
      <c r="K23" s="466"/>
      <c r="L23" s="467"/>
    </row>
    <row r="24" spans="1:12" x14ac:dyDescent="0.25">
      <c r="A24" s="7" t="s">
        <v>37</v>
      </c>
      <c r="B24" s="465" t="s">
        <v>303</v>
      </c>
      <c r="C24" s="466"/>
      <c r="D24" s="466"/>
      <c r="E24" s="466"/>
      <c r="F24" s="466"/>
      <c r="G24" s="466"/>
      <c r="H24" s="466"/>
      <c r="I24" s="466"/>
      <c r="J24" s="466"/>
      <c r="K24" s="466"/>
      <c r="L24" s="467"/>
    </row>
    <row r="25" spans="1:12" x14ac:dyDescent="0.25">
      <c r="A25" s="7" t="s">
        <v>38</v>
      </c>
      <c r="B25" s="465" t="s">
        <v>304</v>
      </c>
      <c r="C25" s="466"/>
      <c r="D25" s="466"/>
      <c r="E25" s="466"/>
      <c r="F25" s="466"/>
      <c r="G25" s="466"/>
      <c r="H25" s="466"/>
      <c r="I25" s="466"/>
      <c r="J25" s="466"/>
      <c r="K25" s="466"/>
      <c r="L25" s="467"/>
    </row>
    <row r="26" spans="1:12" x14ac:dyDescent="0.25">
      <c r="A26" s="7" t="s">
        <v>36</v>
      </c>
      <c r="B26" s="465" t="s">
        <v>305</v>
      </c>
      <c r="C26" s="466"/>
      <c r="D26" s="466"/>
      <c r="E26" s="466"/>
      <c r="F26" s="466"/>
      <c r="G26" s="466"/>
      <c r="H26" s="466"/>
      <c r="I26" s="466"/>
      <c r="J26" s="466"/>
      <c r="K26" s="466"/>
      <c r="L26" s="467"/>
    </row>
    <row r="27" spans="1:12" x14ac:dyDescent="0.25">
      <c r="A27" s="7" t="s">
        <v>35</v>
      </c>
      <c r="B27" s="465" t="s">
        <v>306</v>
      </c>
      <c r="C27" s="466"/>
      <c r="D27" s="466"/>
      <c r="E27" s="466"/>
      <c r="F27" s="466"/>
      <c r="G27" s="466"/>
      <c r="H27" s="466"/>
      <c r="I27" s="466"/>
      <c r="J27" s="466"/>
      <c r="K27" s="466"/>
      <c r="L27" s="467"/>
    </row>
    <row r="28" spans="1:12" x14ac:dyDescent="0.25">
      <c r="A28" s="7" t="s">
        <v>34</v>
      </c>
      <c r="B28" s="465" t="s">
        <v>307</v>
      </c>
      <c r="C28" s="466"/>
      <c r="D28" s="466"/>
      <c r="E28" s="466"/>
      <c r="F28" s="466"/>
      <c r="G28" s="466"/>
      <c r="H28" s="466"/>
      <c r="I28" s="466"/>
      <c r="J28" s="466"/>
      <c r="K28" s="466"/>
      <c r="L28" s="467"/>
    </row>
    <row r="29" spans="1:12" x14ac:dyDescent="0.25">
      <c r="A29" s="7" t="s">
        <v>33</v>
      </c>
      <c r="B29" s="465" t="s">
        <v>308</v>
      </c>
      <c r="C29" s="466"/>
      <c r="D29" s="466"/>
      <c r="E29" s="466"/>
      <c r="F29" s="466"/>
      <c r="G29" s="466"/>
      <c r="H29" s="466"/>
      <c r="I29" s="466"/>
      <c r="J29" s="466"/>
      <c r="K29" s="466"/>
      <c r="L29" s="467"/>
    </row>
    <row r="30" spans="1:12" x14ac:dyDescent="0.25">
      <c r="A30" s="7" t="s">
        <v>32</v>
      </c>
      <c r="B30" s="465" t="s">
        <v>309</v>
      </c>
      <c r="C30" s="466"/>
      <c r="D30" s="466"/>
      <c r="E30" s="466"/>
      <c r="F30" s="466"/>
      <c r="G30" s="466"/>
      <c r="H30" s="466"/>
      <c r="I30" s="466"/>
      <c r="J30" s="466"/>
      <c r="K30" s="466"/>
      <c r="L30" s="467"/>
    </row>
    <row r="31" spans="1:12" x14ac:dyDescent="0.25">
      <c r="A31" s="7" t="s">
        <v>31</v>
      </c>
      <c r="B31" s="465" t="s">
        <v>310</v>
      </c>
      <c r="C31" s="466"/>
      <c r="D31" s="466"/>
      <c r="E31" s="466"/>
      <c r="F31" s="466"/>
      <c r="G31" s="466"/>
      <c r="H31" s="466"/>
      <c r="I31" s="466"/>
      <c r="J31" s="466"/>
      <c r="K31" s="466"/>
      <c r="L31" s="467"/>
    </row>
    <row r="32" spans="1:12" x14ac:dyDescent="0.25">
      <c r="A32" s="7" t="s">
        <v>30</v>
      </c>
      <c r="B32" s="465" t="s">
        <v>311</v>
      </c>
      <c r="C32" s="466"/>
      <c r="D32" s="466"/>
      <c r="E32" s="466"/>
      <c r="F32" s="466"/>
      <c r="G32" s="466"/>
      <c r="H32" s="466"/>
      <c r="I32" s="466"/>
      <c r="J32" s="466"/>
      <c r="K32" s="466"/>
      <c r="L32" s="467"/>
    </row>
    <row r="33" spans="1:12" x14ac:dyDescent="0.25">
      <c r="A33" s="7" t="s">
        <v>29</v>
      </c>
      <c r="B33" s="465" t="s">
        <v>312</v>
      </c>
      <c r="C33" s="466"/>
      <c r="D33" s="466"/>
      <c r="E33" s="466"/>
      <c r="F33" s="466"/>
      <c r="G33" s="466"/>
      <c r="H33" s="466"/>
      <c r="I33" s="466"/>
      <c r="J33" s="466"/>
      <c r="K33" s="466"/>
      <c r="L33" s="467"/>
    </row>
    <row r="34" spans="1:12" x14ac:dyDescent="0.25">
      <c r="B34" s="465"/>
      <c r="C34" s="466"/>
      <c r="D34" s="466"/>
      <c r="E34" s="466"/>
      <c r="F34" s="466"/>
      <c r="G34" s="466"/>
      <c r="H34" s="466"/>
      <c r="I34" s="466"/>
      <c r="J34" s="466"/>
      <c r="K34" s="466"/>
      <c r="L34" s="467"/>
    </row>
    <row r="35" spans="1:12" x14ac:dyDescent="0.25">
      <c r="A35" s="456" t="s">
        <v>140</v>
      </c>
      <c r="B35" s="456"/>
      <c r="C35" s="456"/>
      <c r="D35" s="456"/>
      <c r="E35" s="456"/>
      <c r="F35" s="456"/>
      <c r="G35" s="456"/>
      <c r="H35" s="456"/>
      <c r="I35" s="456"/>
      <c r="J35" s="456"/>
      <c r="K35" s="456"/>
      <c r="L35" s="456"/>
    </row>
  </sheetData>
  <mergeCells count="21">
    <mergeCell ref="B30:L30"/>
    <mergeCell ref="B31:L31"/>
    <mergeCell ref="B32:L32"/>
    <mergeCell ref="B34:L34"/>
    <mergeCell ref="B33:L33"/>
    <mergeCell ref="A35:L35"/>
    <mergeCell ref="A1:C1"/>
    <mergeCell ref="A4:A16"/>
    <mergeCell ref="B4:B16"/>
    <mergeCell ref="A17:A18"/>
    <mergeCell ref="B17:B18"/>
    <mergeCell ref="A20:L20"/>
    <mergeCell ref="B21:L21"/>
    <mergeCell ref="B22:L22"/>
    <mergeCell ref="B23:L23"/>
    <mergeCell ref="B24:L24"/>
    <mergeCell ref="B25:L25"/>
    <mergeCell ref="B26:L26"/>
    <mergeCell ref="B27:L27"/>
    <mergeCell ref="B28:L28"/>
    <mergeCell ref="B29:L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205"/>
  <sheetViews>
    <sheetView topLeftCell="A166" workbookViewId="0">
      <selection activeCell="C171" sqref="C171"/>
    </sheetView>
  </sheetViews>
  <sheetFormatPr baseColWidth="10" defaultRowHeight="12.75" x14ac:dyDescent="0.2"/>
  <cols>
    <col min="1" max="1" width="70.28515625" style="169" customWidth="1"/>
    <col min="2" max="2" width="27.28515625" style="169" customWidth="1"/>
    <col min="3" max="3" width="26.85546875" style="249" customWidth="1"/>
    <col min="4" max="4" width="7" style="249" bestFit="1" customWidth="1"/>
    <col min="5" max="5" width="39.140625" style="163" customWidth="1"/>
    <col min="6" max="6" width="3" style="169" bestFit="1" customWidth="1"/>
    <col min="7" max="7" width="16.85546875" style="169" customWidth="1"/>
    <col min="8" max="9" width="36" style="169" customWidth="1"/>
    <col min="10" max="10" width="67.140625" style="169" customWidth="1"/>
    <col min="11" max="11" width="40.7109375" style="169" customWidth="1"/>
    <col min="12" max="12" width="43.28515625" style="169" customWidth="1"/>
    <col min="13" max="16384" width="11.42578125" style="169"/>
  </cols>
  <sheetData>
    <row r="1" spans="1:13" x14ac:dyDescent="0.2">
      <c r="C1" s="249" t="s">
        <v>810</v>
      </c>
      <c r="D1" s="249" t="s">
        <v>811</v>
      </c>
    </row>
    <row r="2" spans="1:13" ht="51" x14ac:dyDescent="0.2">
      <c r="A2" s="161" t="s">
        <v>23</v>
      </c>
      <c r="B2" s="162" t="s">
        <v>26</v>
      </c>
      <c r="C2" s="250" t="s">
        <v>214</v>
      </c>
      <c r="D2" s="251">
        <v>580209</v>
      </c>
      <c r="E2" s="163" t="s">
        <v>358</v>
      </c>
      <c r="F2" s="164">
        <v>51</v>
      </c>
      <c r="G2" s="165" t="s">
        <v>69</v>
      </c>
      <c r="H2" s="166" t="s">
        <v>315</v>
      </c>
      <c r="I2" s="167" t="s">
        <v>271</v>
      </c>
      <c r="J2" s="168" t="s">
        <v>254</v>
      </c>
      <c r="K2" s="163" t="s">
        <v>313</v>
      </c>
    </row>
    <row r="3" spans="1:13" ht="25.5" x14ac:dyDescent="0.2">
      <c r="A3" s="161" t="s">
        <v>24</v>
      </c>
      <c r="C3" s="250" t="s">
        <v>672</v>
      </c>
      <c r="D3" s="251" t="s">
        <v>533</v>
      </c>
      <c r="E3" s="163" t="s">
        <v>86</v>
      </c>
      <c r="F3" s="164">
        <v>53</v>
      </c>
      <c r="G3" s="165" t="s">
        <v>77</v>
      </c>
      <c r="H3" s="166" t="s">
        <v>287</v>
      </c>
      <c r="I3" s="167" t="s">
        <v>272</v>
      </c>
      <c r="J3" s="168" t="s">
        <v>255</v>
      </c>
      <c r="K3" s="169" t="s">
        <v>314</v>
      </c>
    </row>
    <row r="4" spans="1:13" ht="38.25" x14ac:dyDescent="0.2">
      <c r="A4" s="161" t="s">
        <v>25</v>
      </c>
      <c r="C4" s="250" t="s">
        <v>632</v>
      </c>
      <c r="D4" s="251" t="s">
        <v>489</v>
      </c>
      <c r="F4" s="164">
        <v>57</v>
      </c>
      <c r="G4" s="165" t="s">
        <v>78</v>
      </c>
      <c r="H4" s="166" t="s">
        <v>288</v>
      </c>
      <c r="I4" s="167" t="s">
        <v>273</v>
      </c>
      <c r="J4" s="168" t="s">
        <v>256</v>
      </c>
    </row>
    <row r="5" spans="1:13" ht="25.5" x14ac:dyDescent="0.25">
      <c r="A5" s="163"/>
      <c r="C5" s="250" t="s">
        <v>246</v>
      </c>
      <c r="D5" s="251" t="s">
        <v>493</v>
      </c>
      <c r="E5" t="s">
        <v>111</v>
      </c>
      <c r="F5" s="164">
        <v>58</v>
      </c>
      <c r="G5" s="165" t="s">
        <v>79</v>
      </c>
      <c r="H5" s="8" t="s">
        <v>289</v>
      </c>
      <c r="I5" s="167" t="s">
        <v>274</v>
      </c>
      <c r="J5" s="168" t="s">
        <v>254</v>
      </c>
    </row>
    <row r="6" spans="1:13" ht="25.5" x14ac:dyDescent="0.25">
      <c r="C6" s="268" t="s">
        <v>813</v>
      </c>
      <c r="D6" s="267">
        <v>530252</v>
      </c>
      <c r="E6" t="s">
        <v>112</v>
      </c>
      <c r="F6" s="164">
        <v>84</v>
      </c>
      <c r="H6" s="170" t="s">
        <v>290</v>
      </c>
      <c r="I6" s="167" t="s">
        <v>275</v>
      </c>
      <c r="J6" s="262" t="s">
        <v>257</v>
      </c>
    </row>
    <row r="7" spans="1:13" ht="15" x14ac:dyDescent="0.25">
      <c r="C7" s="250" t="s">
        <v>538</v>
      </c>
      <c r="D7" s="251" t="s">
        <v>366</v>
      </c>
      <c r="E7" t="s">
        <v>84</v>
      </c>
      <c r="H7" s="170" t="s">
        <v>291</v>
      </c>
      <c r="I7" s="167" t="s">
        <v>276</v>
      </c>
      <c r="J7" s="262" t="s">
        <v>258</v>
      </c>
    </row>
    <row r="8" spans="1:13" ht="25.5" x14ac:dyDescent="0.2">
      <c r="C8" s="250" t="s">
        <v>164</v>
      </c>
      <c r="D8" s="251" t="s">
        <v>365</v>
      </c>
      <c r="H8" s="170" t="s">
        <v>292</v>
      </c>
      <c r="I8" s="167" t="s">
        <v>277</v>
      </c>
      <c r="J8" s="262" t="s">
        <v>259</v>
      </c>
    </row>
    <row r="9" spans="1:13" ht="25.5" x14ac:dyDescent="0.2">
      <c r="C9" s="250" t="s">
        <v>212</v>
      </c>
      <c r="D9" s="251">
        <v>580204</v>
      </c>
      <c r="H9" s="170" t="s">
        <v>293</v>
      </c>
      <c r="I9" s="167" t="s">
        <v>278</v>
      </c>
      <c r="J9" s="262" t="s">
        <v>260</v>
      </c>
    </row>
    <row r="10" spans="1:13" ht="25.5" x14ac:dyDescent="0.2">
      <c r="C10" s="250" t="s">
        <v>243</v>
      </c>
      <c r="D10" s="251" t="s">
        <v>475</v>
      </c>
      <c r="H10" s="170" t="s">
        <v>294</v>
      </c>
      <c r="I10" s="167" t="s">
        <v>279</v>
      </c>
      <c r="J10" s="262" t="s">
        <v>261</v>
      </c>
    </row>
    <row r="11" spans="1:13" ht="51" x14ac:dyDescent="0.2">
      <c r="C11" s="250" t="s">
        <v>639</v>
      </c>
      <c r="D11" s="251" t="s">
        <v>497</v>
      </c>
      <c r="H11" s="263" t="s">
        <v>296</v>
      </c>
      <c r="I11" s="264" t="s">
        <v>280</v>
      </c>
      <c r="J11" s="171" t="s">
        <v>264</v>
      </c>
      <c r="K11" s="168" t="s">
        <v>263</v>
      </c>
      <c r="L11" s="168" t="s">
        <v>265</v>
      </c>
    </row>
    <row r="12" spans="1:13" ht="24" customHeight="1" x14ac:dyDescent="0.2">
      <c r="C12" s="250" t="s">
        <v>540</v>
      </c>
      <c r="D12" s="251" t="s">
        <v>372</v>
      </c>
      <c r="H12" s="263" t="s">
        <v>297</v>
      </c>
      <c r="I12" s="264" t="s">
        <v>282</v>
      </c>
      <c r="J12" s="174" t="s">
        <v>268</v>
      </c>
      <c r="K12" s="168" t="s">
        <v>266</v>
      </c>
      <c r="L12" s="168" t="s">
        <v>267</v>
      </c>
      <c r="M12" s="172"/>
    </row>
    <row r="13" spans="1:13" ht="25.5" x14ac:dyDescent="0.2">
      <c r="C13" s="250" t="s">
        <v>152</v>
      </c>
      <c r="D13" s="251">
        <v>510601</v>
      </c>
      <c r="H13" s="265" t="s">
        <v>298</v>
      </c>
      <c r="I13" s="266" t="s">
        <v>283</v>
      </c>
      <c r="J13" s="168" t="s">
        <v>269</v>
      </c>
      <c r="K13" s="168" t="s">
        <v>270</v>
      </c>
    </row>
    <row r="14" spans="1:13" ht="25.5" x14ac:dyDescent="0.2">
      <c r="C14" s="250" t="s">
        <v>625</v>
      </c>
      <c r="D14" s="251" t="s">
        <v>473</v>
      </c>
      <c r="H14" s="170" t="s">
        <v>295</v>
      </c>
      <c r="I14" s="167" t="s">
        <v>281</v>
      </c>
      <c r="J14" s="262" t="s">
        <v>262</v>
      </c>
    </row>
    <row r="15" spans="1:13" ht="37.5" customHeight="1" x14ac:dyDescent="0.2">
      <c r="C15" s="250" t="s">
        <v>184</v>
      </c>
      <c r="D15" s="251" t="s">
        <v>472</v>
      </c>
    </row>
    <row r="16" spans="1:13" ht="25.5" x14ac:dyDescent="0.2">
      <c r="C16" s="250" t="s">
        <v>676</v>
      </c>
      <c r="D16" s="251" t="s">
        <v>537</v>
      </c>
      <c r="I16" s="173"/>
    </row>
    <row r="17" spans="3:9" ht="38.25" x14ac:dyDescent="0.2">
      <c r="C17" s="250" t="s">
        <v>562</v>
      </c>
      <c r="D17" s="251" t="s">
        <v>398</v>
      </c>
      <c r="I17" s="173"/>
    </row>
    <row r="18" spans="3:9" x14ac:dyDescent="0.2">
      <c r="C18" s="250" t="s">
        <v>252</v>
      </c>
      <c r="D18" s="251">
        <v>580208</v>
      </c>
      <c r="I18" s="173"/>
    </row>
    <row r="19" spans="3:9" ht="38.25" x14ac:dyDescent="0.2">
      <c r="C19" s="250" t="s">
        <v>591</v>
      </c>
      <c r="D19" s="251" t="s">
        <v>432</v>
      </c>
      <c r="I19" s="173"/>
    </row>
    <row r="20" spans="3:9" ht="38.25" x14ac:dyDescent="0.2">
      <c r="C20" s="250" t="s">
        <v>670</v>
      </c>
      <c r="D20" s="251" t="s">
        <v>529</v>
      </c>
      <c r="I20" s="173"/>
    </row>
    <row r="21" spans="3:9" x14ac:dyDescent="0.2">
      <c r="C21" s="250" t="s">
        <v>594</v>
      </c>
      <c r="D21" s="251" t="s">
        <v>435</v>
      </c>
      <c r="I21" s="173"/>
    </row>
    <row r="22" spans="3:9" x14ac:dyDescent="0.2">
      <c r="C22" s="250" t="s">
        <v>611</v>
      </c>
      <c r="D22" s="251" t="s">
        <v>452</v>
      </c>
      <c r="I22" s="173"/>
    </row>
    <row r="23" spans="3:9" ht="25.5" x14ac:dyDescent="0.2">
      <c r="C23" s="250" t="s">
        <v>593</v>
      </c>
      <c r="D23" s="251" t="s">
        <v>434</v>
      </c>
      <c r="I23" s="173"/>
    </row>
    <row r="24" spans="3:9" ht="25.5" x14ac:dyDescent="0.2">
      <c r="C24" s="250" t="s">
        <v>597</v>
      </c>
      <c r="D24" s="251" t="s">
        <v>438</v>
      </c>
      <c r="I24" s="173"/>
    </row>
    <row r="25" spans="3:9" ht="25.5" x14ac:dyDescent="0.2">
      <c r="C25" s="268" t="s">
        <v>817</v>
      </c>
      <c r="D25" s="267">
        <v>530310</v>
      </c>
      <c r="I25" s="173"/>
    </row>
    <row r="26" spans="3:9" ht="25.5" x14ac:dyDescent="0.2">
      <c r="C26" s="250" t="s">
        <v>622</v>
      </c>
      <c r="D26" s="251" t="s">
        <v>469</v>
      </c>
      <c r="I26" s="173"/>
    </row>
    <row r="27" spans="3:9" ht="25.5" x14ac:dyDescent="0.2">
      <c r="C27" s="250" t="s">
        <v>623</v>
      </c>
      <c r="D27" s="251" t="s">
        <v>470</v>
      </c>
      <c r="I27" s="173"/>
    </row>
    <row r="28" spans="3:9" x14ac:dyDescent="0.2">
      <c r="C28" s="250" t="s">
        <v>43</v>
      </c>
      <c r="D28" s="251" t="s">
        <v>477</v>
      </c>
      <c r="I28" s="173"/>
    </row>
    <row r="29" spans="3:9" ht="63.75" x14ac:dyDescent="0.2">
      <c r="C29" s="250" t="s">
        <v>655</v>
      </c>
      <c r="D29" s="251" t="s">
        <v>514</v>
      </c>
      <c r="I29" s="173"/>
    </row>
    <row r="30" spans="3:9" ht="38.25" x14ac:dyDescent="0.2">
      <c r="C30" s="250" t="s">
        <v>654</v>
      </c>
      <c r="D30" s="251" t="s">
        <v>513</v>
      </c>
      <c r="I30" s="173"/>
    </row>
    <row r="31" spans="3:9" ht="38.25" x14ac:dyDescent="0.2">
      <c r="C31" s="250" t="s">
        <v>653</v>
      </c>
      <c r="D31" s="251" t="s">
        <v>512</v>
      </c>
      <c r="I31" s="173"/>
    </row>
    <row r="32" spans="3:9" ht="38.25" x14ac:dyDescent="0.2">
      <c r="C32" s="250" t="s">
        <v>652</v>
      </c>
      <c r="D32" s="251" t="s">
        <v>511</v>
      </c>
      <c r="I32" s="173"/>
    </row>
    <row r="33" spans="3:9" x14ac:dyDescent="0.2">
      <c r="C33" s="250" t="s">
        <v>206</v>
      </c>
      <c r="D33" s="251">
        <v>570203</v>
      </c>
      <c r="I33" s="173"/>
    </row>
    <row r="34" spans="3:9" ht="38.25" x14ac:dyDescent="0.2">
      <c r="C34" s="250" t="s">
        <v>564</v>
      </c>
      <c r="D34" s="251" t="s">
        <v>400</v>
      </c>
      <c r="I34" s="173"/>
    </row>
    <row r="35" spans="3:9" x14ac:dyDescent="0.2">
      <c r="C35" s="250" t="s">
        <v>158</v>
      </c>
      <c r="D35" s="251">
        <v>510704</v>
      </c>
      <c r="I35" s="173"/>
    </row>
    <row r="36" spans="3:9" ht="38.25" x14ac:dyDescent="0.2">
      <c r="C36" s="250" t="s">
        <v>160</v>
      </c>
      <c r="D36" s="251">
        <v>510707</v>
      </c>
      <c r="I36" s="173"/>
    </row>
    <row r="37" spans="3:9" ht="114.75" x14ac:dyDescent="0.2">
      <c r="C37" s="250" t="s">
        <v>650</v>
      </c>
      <c r="D37" s="251" t="s">
        <v>509</v>
      </c>
      <c r="I37" s="173"/>
    </row>
    <row r="38" spans="3:9" x14ac:dyDescent="0.2">
      <c r="C38" s="250" t="s">
        <v>638</v>
      </c>
      <c r="D38" s="251" t="s">
        <v>496</v>
      </c>
      <c r="I38" s="173"/>
    </row>
    <row r="39" spans="3:9" ht="25.5" x14ac:dyDescent="0.2">
      <c r="C39" s="250" t="s">
        <v>621</v>
      </c>
      <c r="D39" s="251" t="s">
        <v>468</v>
      </c>
      <c r="I39" s="173"/>
    </row>
    <row r="40" spans="3:9" ht="25.5" x14ac:dyDescent="0.2">
      <c r="C40" s="250" t="s">
        <v>617</v>
      </c>
      <c r="D40" s="251" t="s">
        <v>458</v>
      </c>
      <c r="I40" s="173"/>
    </row>
    <row r="41" spans="3:9" ht="51" x14ac:dyDescent="0.2">
      <c r="C41" s="250" t="s">
        <v>208</v>
      </c>
      <c r="D41" s="251">
        <v>570206</v>
      </c>
      <c r="I41" s="173"/>
    </row>
    <row r="42" spans="3:9" x14ac:dyDescent="0.2">
      <c r="C42" s="250" t="s">
        <v>663</v>
      </c>
      <c r="D42" s="251" t="s">
        <v>522</v>
      </c>
      <c r="I42" s="173"/>
    </row>
    <row r="43" spans="3:9" x14ac:dyDescent="0.2">
      <c r="C43" s="250" t="s">
        <v>149</v>
      </c>
      <c r="D43" s="251">
        <v>510204</v>
      </c>
      <c r="I43" s="173"/>
    </row>
    <row r="44" spans="3:9" x14ac:dyDescent="0.2">
      <c r="C44" s="250" t="s">
        <v>147</v>
      </c>
      <c r="D44" s="251">
        <v>510203</v>
      </c>
      <c r="I44" s="173"/>
    </row>
    <row r="45" spans="3:9" ht="38.25" x14ac:dyDescent="0.2">
      <c r="C45" s="250" t="s">
        <v>633</v>
      </c>
      <c r="D45" s="251" t="s">
        <v>490</v>
      </c>
      <c r="I45" s="173"/>
    </row>
    <row r="46" spans="3:9" ht="38.25" x14ac:dyDescent="0.2">
      <c r="C46" s="250" t="s">
        <v>624</v>
      </c>
      <c r="D46" s="251" t="s">
        <v>471</v>
      </c>
      <c r="I46" s="173"/>
    </row>
    <row r="47" spans="3:9" x14ac:dyDescent="0.2">
      <c r="C47" s="250" t="s">
        <v>156</v>
      </c>
      <c r="D47" s="251">
        <v>510703</v>
      </c>
      <c r="I47" s="173"/>
    </row>
    <row r="48" spans="3:9" x14ac:dyDescent="0.2">
      <c r="C48" s="250" t="s">
        <v>210</v>
      </c>
      <c r="D48" s="251">
        <v>570301</v>
      </c>
      <c r="I48" s="173"/>
    </row>
    <row r="49" spans="3:9" ht="25.5" x14ac:dyDescent="0.2">
      <c r="C49" s="250" t="s">
        <v>542</v>
      </c>
      <c r="D49" s="251" t="s">
        <v>376</v>
      </c>
      <c r="I49" s="173"/>
    </row>
    <row r="50" spans="3:9" ht="25.5" x14ac:dyDescent="0.2">
      <c r="C50" s="250" t="s">
        <v>560</v>
      </c>
      <c r="D50" s="251" t="s">
        <v>396</v>
      </c>
      <c r="I50" s="173"/>
    </row>
    <row r="51" spans="3:9" ht="25.5" x14ac:dyDescent="0.2">
      <c r="C51" s="250" t="s">
        <v>642</v>
      </c>
      <c r="D51" s="251" t="s">
        <v>500</v>
      </c>
      <c r="I51" s="173"/>
    </row>
    <row r="52" spans="3:9" ht="25.5" x14ac:dyDescent="0.2">
      <c r="C52" s="250" t="s">
        <v>648</v>
      </c>
      <c r="D52" s="251" t="s">
        <v>507</v>
      </c>
      <c r="I52" s="173"/>
    </row>
    <row r="53" spans="3:9" ht="38.25" x14ac:dyDescent="0.2">
      <c r="C53" s="250" t="s">
        <v>629</v>
      </c>
      <c r="D53" s="251" t="s">
        <v>484</v>
      </c>
      <c r="I53" s="173"/>
    </row>
    <row r="54" spans="3:9" ht="25.5" x14ac:dyDescent="0.2">
      <c r="C54" s="250" t="s">
        <v>647</v>
      </c>
      <c r="D54" s="251" t="s">
        <v>506</v>
      </c>
      <c r="I54" s="173"/>
    </row>
    <row r="55" spans="3:9" ht="25.5" x14ac:dyDescent="0.2">
      <c r="C55" s="250" t="s">
        <v>645</v>
      </c>
      <c r="D55" s="251" t="s">
        <v>504</v>
      </c>
      <c r="I55" s="173"/>
    </row>
    <row r="56" spans="3:9" ht="102" x14ac:dyDescent="0.2">
      <c r="C56" s="250" t="s">
        <v>541</v>
      </c>
      <c r="D56" s="251" t="s">
        <v>373</v>
      </c>
      <c r="I56" s="173"/>
    </row>
    <row r="57" spans="3:9" ht="51" x14ac:dyDescent="0.2">
      <c r="C57" s="250" t="s">
        <v>606</v>
      </c>
      <c r="D57" s="251" t="s">
        <v>447</v>
      </c>
      <c r="I57" s="173"/>
    </row>
    <row r="58" spans="3:9" ht="51" x14ac:dyDescent="0.2">
      <c r="C58" s="250" t="s">
        <v>586</v>
      </c>
      <c r="D58" s="251" t="s">
        <v>427</v>
      </c>
      <c r="I58" s="173"/>
    </row>
    <row r="59" spans="3:9" ht="25.5" x14ac:dyDescent="0.2">
      <c r="C59" s="250" t="s">
        <v>216</v>
      </c>
      <c r="D59" s="251">
        <v>840202</v>
      </c>
      <c r="I59" s="173"/>
    </row>
    <row r="60" spans="3:9" x14ac:dyDescent="0.2">
      <c r="C60" s="250" t="s">
        <v>44</v>
      </c>
      <c r="D60" s="251" t="s">
        <v>367</v>
      </c>
      <c r="I60" s="173"/>
    </row>
    <row r="61" spans="3:9" ht="25.5" x14ac:dyDescent="0.2">
      <c r="C61" s="268" t="s">
        <v>819</v>
      </c>
      <c r="D61" s="267">
        <v>840118</v>
      </c>
      <c r="I61" s="173"/>
    </row>
    <row r="62" spans="3:9" ht="25.5" x14ac:dyDescent="0.2">
      <c r="C62" s="250" t="s">
        <v>669</v>
      </c>
      <c r="D62" s="251" t="s">
        <v>528</v>
      </c>
      <c r="G62" s="248"/>
      <c r="I62" s="173"/>
    </row>
    <row r="63" spans="3:9" ht="25.5" x14ac:dyDescent="0.2">
      <c r="C63" s="250" t="s">
        <v>224</v>
      </c>
      <c r="D63" s="251">
        <v>840107</v>
      </c>
      <c r="G63" s="248"/>
      <c r="I63" s="173"/>
    </row>
    <row r="64" spans="3:9" ht="25.5" x14ac:dyDescent="0.2">
      <c r="C64" s="250" t="s">
        <v>228</v>
      </c>
      <c r="D64" s="251" t="s">
        <v>374</v>
      </c>
      <c r="G64" s="248"/>
      <c r="I64" s="173"/>
    </row>
    <row r="65" spans="3:9" x14ac:dyDescent="0.2">
      <c r="C65" s="250" t="s">
        <v>182</v>
      </c>
      <c r="D65" s="251" t="s">
        <v>462</v>
      </c>
      <c r="G65" s="248"/>
      <c r="I65" s="173"/>
    </row>
    <row r="66" spans="3:9" x14ac:dyDescent="0.2">
      <c r="C66" s="250" t="s">
        <v>233</v>
      </c>
      <c r="D66" s="251" t="s">
        <v>414</v>
      </c>
      <c r="G66" s="248"/>
      <c r="I66" s="173"/>
    </row>
    <row r="67" spans="3:9" ht="25.5" x14ac:dyDescent="0.2">
      <c r="C67" s="250" t="s">
        <v>578</v>
      </c>
      <c r="D67" s="251" t="s">
        <v>415</v>
      </c>
      <c r="G67" s="248"/>
      <c r="I67" s="173"/>
    </row>
    <row r="68" spans="3:9" x14ac:dyDescent="0.2">
      <c r="C68" s="250" t="s">
        <v>230</v>
      </c>
      <c r="D68" s="251" t="s">
        <v>375</v>
      </c>
      <c r="G68" s="248"/>
      <c r="I68" s="173"/>
    </row>
    <row r="69" spans="3:9" ht="25.5" x14ac:dyDescent="0.2">
      <c r="C69" s="250" t="s">
        <v>180</v>
      </c>
      <c r="D69" s="251" t="s">
        <v>461</v>
      </c>
      <c r="G69" s="248"/>
      <c r="I69" s="173"/>
    </row>
    <row r="70" spans="3:9" x14ac:dyDescent="0.2">
      <c r="C70" s="250" t="s">
        <v>248</v>
      </c>
      <c r="D70" s="251" t="s">
        <v>371</v>
      </c>
      <c r="G70" s="248"/>
      <c r="I70" s="173"/>
    </row>
    <row r="71" spans="3:9" x14ac:dyDescent="0.2">
      <c r="C71" s="250" t="s">
        <v>154</v>
      </c>
      <c r="D71" s="251">
        <v>510602</v>
      </c>
      <c r="G71" s="248"/>
      <c r="I71" s="173"/>
    </row>
    <row r="72" spans="3:9" ht="25.5" x14ac:dyDescent="0.2">
      <c r="C72" s="250" t="s">
        <v>674</v>
      </c>
      <c r="D72" s="251" t="s">
        <v>535</v>
      </c>
      <c r="G72" s="248"/>
      <c r="I72" s="173"/>
    </row>
    <row r="73" spans="3:9" ht="25.5" x14ac:dyDescent="0.2">
      <c r="C73" s="250" t="s">
        <v>675</v>
      </c>
      <c r="D73" s="251" t="s">
        <v>536</v>
      </c>
      <c r="G73" s="248"/>
      <c r="I73" s="173"/>
    </row>
    <row r="74" spans="3:9" x14ac:dyDescent="0.2">
      <c r="C74" s="252" t="s">
        <v>573</v>
      </c>
      <c r="D74" s="251" t="s">
        <v>409</v>
      </c>
      <c r="G74" s="248"/>
      <c r="I74" s="173"/>
    </row>
    <row r="75" spans="3:9" ht="63.75" x14ac:dyDescent="0.2">
      <c r="C75" s="250" t="s">
        <v>646</v>
      </c>
      <c r="D75" s="251" t="s">
        <v>505</v>
      </c>
      <c r="G75" s="248"/>
      <c r="I75" s="173"/>
    </row>
    <row r="76" spans="3:9" ht="25.5" x14ac:dyDescent="0.2">
      <c r="C76" s="250" t="s">
        <v>577</v>
      </c>
      <c r="D76" s="251" t="s">
        <v>413</v>
      </c>
      <c r="G76" s="248"/>
      <c r="I76" s="173"/>
    </row>
    <row r="77" spans="3:9" ht="25.5" x14ac:dyDescent="0.2">
      <c r="C77" s="250" t="s">
        <v>584</v>
      </c>
      <c r="D77" s="251" t="s">
        <v>425</v>
      </c>
      <c r="G77" s="248"/>
      <c r="I77" s="173"/>
    </row>
    <row r="78" spans="3:9" ht="38.25" x14ac:dyDescent="0.2">
      <c r="C78" s="250" t="s">
        <v>546</v>
      </c>
      <c r="D78" s="251" t="s">
        <v>381</v>
      </c>
      <c r="I78" s="173"/>
    </row>
    <row r="79" spans="3:9" ht="63.75" x14ac:dyDescent="0.2">
      <c r="C79" s="250" t="s">
        <v>582</v>
      </c>
      <c r="D79" s="251" t="s">
        <v>423</v>
      </c>
      <c r="I79" s="173"/>
    </row>
    <row r="80" spans="3:9" ht="63.75" x14ac:dyDescent="0.2">
      <c r="C80" s="250" t="s">
        <v>635</v>
      </c>
      <c r="D80" s="251" t="s">
        <v>492</v>
      </c>
      <c r="I80" s="173"/>
    </row>
    <row r="81" spans="3:9" ht="25.5" x14ac:dyDescent="0.2">
      <c r="C81" s="250" t="s">
        <v>637</v>
      </c>
      <c r="D81" s="251" t="s">
        <v>495</v>
      </c>
      <c r="I81" s="173"/>
    </row>
    <row r="82" spans="3:9" x14ac:dyDescent="0.2">
      <c r="C82" s="250" t="s">
        <v>610</v>
      </c>
      <c r="D82" s="251" t="s">
        <v>451</v>
      </c>
      <c r="I82" s="173"/>
    </row>
    <row r="83" spans="3:9" ht="25.5" x14ac:dyDescent="0.2">
      <c r="C83" s="250" t="s">
        <v>222</v>
      </c>
      <c r="D83" s="251">
        <v>840106</v>
      </c>
      <c r="I83" s="173"/>
    </row>
    <row r="84" spans="3:9" ht="25.5" x14ac:dyDescent="0.2">
      <c r="C84" s="250" t="s">
        <v>590</v>
      </c>
      <c r="D84" s="251" t="s">
        <v>431</v>
      </c>
      <c r="I84" s="173"/>
    </row>
    <row r="85" spans="3:9" x14ac:dyDescent="0.2">
      <c r="C85" s="250" t="s">
        <v>668</v>
      </c>
      <c r="D85" s="251" t="s">
        <v>527</v>
      </c>
      <c r="I85" s="173"/>
    </row>
    <row r="86" spans="3:9" ht="25.5" x14ac:dyDescent="0.2">
      <c r="C86" s="250" t="s">
        <v>191</v>
      </c>
      <c r="D86" s="251" t="s">
        <v>480</v>
      </c>
      <c r="I86" s="173"/>
    </row>
    <row r="87" spans="3:9" ht="25.5" x14ac:dyDescent="0.2">
      <c r="C87" s="250" t="s">
        <v>241</v>
      </c>
      <c r="D87" s="251" t="s">
        <v>463</v>
      </c>
      <c r="I87" s="173"/>
    </row>
    <row r="88" spans="3:9" ht="25.5" x14ac:dyDescent="0.2">
      <c r="C88" s="250" t="s">
        <v>41</v>
      </c>
      <c r="D88" s="251">
        <v>510509</v>
      </c>
      <c r="I88" s="173"/>
    </row>
    <row r="89" spans="3:9" ht="25.5" x14ac:dyDescent="0.2">
      <c r="C89" s="268" t="s">
        <v>815</v>
      </c>
      <c r="D89" s="267">
        <v>530851</v>
      </c>
      <c r="I89" s="173"/>
    </row>
    <row r="90" spans="3:9" ht="25.5" x14ac:dyDescent="0.2">
      <c r="C90" s="268" t="s">
        <v>816</v>
      </c>
      <c r="D90" s="267">
        <v>531412</v>
      </c>
      <c r="I90" s="173"/>
    </row>
    <row r="91" spans="3:9" ht="25.5" x14ac:dyDescent="0.2">
      <c r="C91" s="268" t="s">
        <v>818</v>
      </c>
      <c r="D91" s="267">
        <v>530312</v>
      </c>
      <c r="I91" s="173"/>
    </row>
    <row r="92" spans="3:9" ht="25.5" x14ac:dyDescent="0.2">
      <c r="C92" s="250" t="s">
        <v>612</v>
      </c>
      <c r="D92" s="251" t="s">
        <v>453</v>
      </c>
      <c r="I92" s="173"/>
    </row>
    <row r="93" spans="3:9" x14ac:dyDescent="0.2">
      <c r="C93" s="250" t="s">
        <v>595</v>
      </c>
      <c r="D93" s="251" t="s">
        <v>436</v>
      </c>
      <c r="I93" s="173"/>
    </row>
    <row r="94" spans="3:9" ht="63.75" x14ac:dyDescent="0.2">
      <c r="C94" s="250" t="s">
        <v>603</v>
      </c>
      <c r="D94" s="251" t="s">
        <v>444</v>
      </c>
      <c r="I94" s="173"/>
    </row>
    <row r="95" spans="3:9" ht="63.75" x14ac:dyDescent="0.2">
      <c r="C95" s="250" t="s">
        <v>599</v>
      </c>
      <c r="D95" s="251" t="s">
        <v>440</v>
      </c>
      <c r="I95" s="173"/>
    </row>
    <row r="96" spans="3:9" ht="51" x14ac:dyDescent="0.2">
      <c r="C96" s="250" t="s">
        <v>598</v>
      </c>
      <c r="D96" s="251" t="s">
        <v>439</v>
      </c>
      <c r="I96" s="173"/>
    </row>
    <row r="97" spans="3:9" x14ac:dyDescent="0.2">
      <c r="C97" s="250" t="s">
        <v>245</v>
      </c>
      <c r="D97" s="251" t="s">
        <v>482</v>
      </c>
      <c r="I97" s="173"/>
    </row>
    <row r="98" spans="3:9" ht="25.5" x14ac:dyDescent="0.2">
      <c r="C98" s="250" t="s">
        <v>661</v>
      </c>
      <c r="D98" s="251" t="s">
        <v>520</v>
      </c>
      <c r="I98" s="173"/>
    </row>
    <row r="99" spans="3:9" ht="25.5" x14ac:dyDescent="0.2">
      <c r="C99" s="250" t="s">
        <v>641</v>
      </c>
      <c r="D99" s="251" t="s">
        <v>499</v>
      </c>
      <c r="I99" s="173"/>
    </row>
    <row r="100" spans="3:9" ht="76.5" x14ac:dyDescent="0.2">
      <c r="C100" s="250" t="s">
        <v>630</v>
      </c>
      <c r="D100" s="251" t="s">
        <v>485</v>
      </c>
      <c r="I100" s="173"/>
    </row>
    <row r="101" spans="3:9" ht="76.5" x14ac:dyDescent="0.2">
      <c r="C101" s="250" t="s">
        <v>640</v>
      </c>
      <c r="D101" s="251" t="s">
        <v>498</v>
      </c>
      <c r="I101" s="173"/>
    </row>
    <row r="102" spans="3:9" ht="38.25" x14ac:dyDescent="0.2">
      <c r="C102" s="250" t="s">
        <v>644</v>
      </c>
      <c r="D102" s="251" t="s">
        <v>503</v>
      </c>
      <c r="I102" s="173"/>
    </row>
    <row r="103" spans="3:9" ht="25.5" x14ac:dyDescent="0.2">
      <c r="C103" s="250" t="s">
        <v>545</v>
      </c>
      <c r="D103" s="251" t="s">
        <v>380</v>
      </c>
      <c r="I103" s="173"/>
    </row>
    <row r="104" spans="3:9" ht="25.5" x14ac:dyDescent="0.2">
      <c r="C104" s="250" t="s">
        <v>545</v>
      </c>
      <c r="D104" s="251" t="s">
        <v>466</v>
      </c>
      <c r="I104" s="173"/>
    </row>
    <row r="105" spans="3:9" x14ac:dyDescent="0.2">
      <c r="C105" s="250" t="s">
        <v>592</v>
      </c>
      <c r="D105" s="251" t="s">
        <v>433</v>
      </c>
      <c r="I105" s="173"/>
    </row>
    <row r="106" spans="3:9" x14ac:dyDescent="0.2">
      <c r="C106" s="250" t="s">
        <v>592</v>
      </c>
      <c r="D106" s="251" t="s">
        <v>530</v>
      </c>
    </row>
    <row r="107" spans="3:9" x14ac:dyDescent="0.2">
      <c r="C107" s="250" t="s">
        <v>664</v>
      </c>
      <c r="D107" s="251" t="s">
        <v>523</v>
      </c>
    </row>
    <row r="108" spans="3:9" ht="25.5" x14ac:dyDescent="0.2">
      <c r="C108" s="250" t="s">
        <v>596</v>
      </c>
      <c r="D108" s="251" t="s">
        <v>437</v>
      </c>
    </row>
    <row r="109" spans="3:9" ht="38.25" x14ac:dyDescent="0.2">
      <c r="C109" s="250" t="s">
        <v>45</v>
      </c>
      <c r="D109" s="251" t="s">
        <v>474</v>
      </c>
    </row>
    <row r="110" spans="3:9" ht="25.5" x14ac:dyDescent="0.2">
      <c r="C110" s="250" t="s">
        <v>608</v>
      </c>
      <c r="D110" s="251" t="s">
        <v>449</v>
      </c>
    </row>
    <row r="111" spans="3:9" ht="25.5" x14ac:dyDescent="0.2">
      <c r="C111" s="250" t="s">
        <v>220</v>
      </c>
      <c r="D111" s="251">
        <v>840104</v>
      </c>
    </row>
    <row r="112" spans="3:9" ht="38.25" x14ac:dyDescent="0.2">
      <c r="C112" s="250" t="s">
        <v>588</v>
      </c>
      <c r="D112" s="251" t="s">
        <v>429</v>
      </c>
    </row>
    <row r="113" spans="3:4" ht="25.5" x14ac:dyDescent="0.2">
      <c r="C113" s="250" t="s">
        <v>667</v>
      </c>
      <c r="D113" s="251" t="s">
        <v>526</v>
      </c>
    </row>
    <row r="114" spans="3:4" x14ac:dyDescent="0.2">
      <c r="C114" s="250" t="s">
        <v>189</v>
      </c>
      <c r="D114" s="251" t="s">
        <v>479</v>
      </c>
    </row>
    <row r="115" spans="3:4" ht="38.25" x14ac:dyDescent="0.2">
      <c r="C115" s="250" t="s">
        <v>627</v>
      </c>
      <c r="D115" s="251" t="s">
        <v>481</v>
      </c>
    </row>
    <row r="116" spans="3:4" x14ac:dyDescent="0.2">
      <c r="C116" s="250" t="s">
        <v>188</v>
      </c>
      <c r="D116" s="251" t="s">
        <v>478</v>
      </c>
    </row>
    <row r="117" spans="3:4" x14ac:dyDescent="0.2">
      <c r="C117" s="250" t="s">
        <v>643</v>
      </c>
      <c r="D117" s="251" t="s">
        <v>502</v>
      </c>
    </row>
    <row r="118" spans="3:4" x14ac:dyDescent="0.2">
      <c r="C118" s="250" t="s">
        <v>194</v>
      </c>
      <c r="D118" s="251" t="s">
        <v>486</v>
      </c>
    </row>
    <row r="119" spans="3:4" ht="25.5" x14ac:dyDescent="0.2">
      <c r="C119" s="250" t="s">
        <v>628</v>
      </c>
      <c r="D119" s="251" t="s">
        <v>483</v>
      </c>
    </row>
    <row r="120" spans="3:4" x14ac:dyDescent="0.2">
      <c r="C120" s="250" t="s">
        <v>569</v>
      </c>
      <c r="D120" s="251" t="s">
        <v>405</v>
      </c>
    </row>
    <row r="121" spans="3:4" ht="25.5" x14ac:dyDescent="0.2">
      <c r="C121" s="250" t="s">
        <v>636</v>
      </c>
      <c r="D121" s="251" t="s">
        <v>494</v>
      </c>
    </row>
    <row r="122" spans="3:4" x14ac:dyDescent="0.2">
      <c r="C122" s="250" t="s">
        <v>607</v>
      </c>
      <c r="D122" s="251" t="s">
        <v>448</v>
      </c>
    </row>
    <row r="123" spans="3:4" x14ac:dyDescent="0.2">
      <c r="C123" s="250" t="s">
        <v>666</v>
      </c>
      <c r="D123" s="251" t="s">
        <v>525</v>
      </c>
    </row>
    <row r="124" spans="3:4" ht="25.5" x14ac:dyDescent="0.2">
      <c r="C124" s="250" t="s">
        <v>587</v>
      </c>
      <c r="D124" s="251" t="s">
        <v>428</v>
      </c>
    </row>
    <row r="125" spans="3:4" ht="25.5" x14ac:dyDescent="0.2">
      <c r="C125" s="250" t="s">
        <v>218</v>
      </c>
      <c r="D125" s="251">
        <v>840103</v>
      </c>
    </row>
    <row r="126" spans="3:4" x14ac:dyDescent="0.2">
      <c r="C126" s="250" t="s">
        <v>580</v>
      </c>
      <c r="D126" s="251" t="s">
        <v>421</v>
      </c>
    </row>
    <row r="127" spans="3:4" ht="51" x14ac:dyDescent="0.2">
      <c r="C127" s="250" t="s">
        <v>651</v>
      </c>
      <c r="D127" s="251" t="s">
        <v>510</v>
      </c>
    </row>
    <row r="128" spans="3:4" ht="25.5" x14ac:dyDescent="0.2">
      <c r="C128" s="250" t="s">
        <v>604</v>
      </c>
      <c r="D128" s="251" t="s">
        <v>445</v>
      </c>
    </row>
    <row r="129" spans="3:4" x14ac:dyDescent="0.2">
      <c r="C129" s="250" t="s">
        <v>616</v>
      </c>
      <c r="D129" s="251" t="s">
        <v>457</v>
      </c>
    </row>
    <row r="130" spans="3:4" ht="25.5" x14ac:dyDescent="0.2">
      <c r="C130" s="250" t="s">
        <v>662</v>
      </c>
      <c r="D130" s="251" t="s">
        <v>521</v>
      </c>
    </row>
    <row r="131" spans="3:4" x14ac:dyDescent="0.2">
      <c r="C131" s="250" t="s">
        <v>579</v>
      </c>
      <c r="D131" s="251" t="s">
        <v>416</v>
      </c>
    </row>
    <row r="132" spans="3:4" x14ac:dyDescent="0.2">
      <c r="C132" s="250" t="s">
        <v>202</v>
      </c>
      <c r="D132" s="251" t="s">
        <v>531</v>
      </c>
    </row>
    <row r="133" spans="3:4" x14ac:dyDescent="0.2">
      <c r="C133" s="250" t="s">
        <v>202</v>
      </c>
      <c r="D133" s="251">
        <v>840111</v>
      </c>
    </row>
    <row r="134" spans="3:4" x14ac:dyDescent="0.2">
      <c r="C134" s="250" t="s">
        <v>237</v>
      </c>
      <c r="D134" s="251" t="s">
        <v>418</v>
      </c>
    </row>
    <row r="135" spans="3:4" x14ac:dyDescent="0.2">
      <c r="C135" s="250" t="s">
        <v>235</v>
      </c>
      <c r="D135" s="251" t="s">
        <v>417</v>
      </c>
    </row>
    <row r="136" spans="3:4" x14ac:dyDescent="0.2">
      <c r="C136" s="250" t="s">
        <v>673</v>
      </c>
      <c r="D136" s="251" t="s">
        <v>534</v>
      </c>
    </row>
    <row r="137" spans="3:4" x14ac:dyDescent="0.2">
      <c r="C137" s="250" t="s">
        <v>162</v>
      </c>
      <c r="D137" s="251">
        <v>510709</v>
      </c>
    </row>
    <row r="138" spans="3:4" x14ac:dyDescent="0.2">
      <c r="C138" s="250" t="s">
        <v>634</v>
      </c>
      <c r="D138" s="251" t="s">
        <v>491</v>
      </c>
    </row>
    <row r="139" spans="3:4" x14ac:dyDescent="0.2">
      <c r="C139" s="250" t="s">
        <v>660</v>
      </c>
      <c r="D139" s="251" t="s">
        <v>519</v>
      </c>
    </row>
    <row r="140" spans="3:4" ht="25.5" x14ac:dyDescent="0.2">
      <c r="C140" s="250" t="s">
        <v>649</v>
      </c>
      <c r="D140" s="251" t="s">
        <v>508</v>
      </c>
    </row>
    <row r="141" spans="3:4" ht="38.25" x14ac:dyDescent="0.2">
      <c r="C141" s="250" t="s">
        <v>583</v>
      </c>
      <c r="D141" s="251" t="s">
        <v>424</v>
      </c>
    </row>
    <row r="142" spans="3:4" ht="38.25" x14ac:dyDescent="0.2">
      <c r="C142" s="250" t="s">
        <v>620</v>
      </c>
      <c r="D142" s="251" t="s">
        <v>465</v>
      </c>
    </row>
    <row r="143" spans="3:4" ht="38.25" x14ac:dyDescent="0.2">
      <c r="C143" s="250" t="s">
        <v>567</v>
      </c>
      <c r="D143" s="251" t="s">
        <v>403</v>
      </c>
    </row>
    <row r="144" spans="3:4" x14ac:dyDescent="0.2">
      <c r="C144" s="250" t="s">
        <v>196</v>
      </c>
      <c r="D144" s="251" t="s">
        <v>487</v>
      </c>
    </row>
    <row r="145" spans="3:4" ht="38.25" x14ac:dyDescent="0.2">
      <c r="C145" s="250" t="s">
        <v>659</v>
      </c>
      <c r="D145" s="251" t="s">
        <v>518</v>
      </c>
    </row>
    <row r="146" spans="3:4" ht="25.5" x14ac:dyDescent="0.2">
      <c r="C146" s="250" t="s">
        <v>658</v>
      </c>
      <c r="D146" s="251" t="s">
        <v>517</v>
      </c>
    </row>
    <row r="147" spans="3:4" ht="25.5" x14ac:dyDescent="0.2">
      <c r="C147" s="250" t="s">
        <v>657</v>
      </c>
      <c r="D147" s="251" t="s">
        <v>516</v>
      </c>
    </row>
    <row r="148" spans="3:4" ht="25.5" x14ac:dyDescent="0.2">
      <c r="C148" s="250" t="s">
        <v>656</v>
      </c>
      <c r="D148" s="251" t="s">
        <v>515</v>
      </c>
    </row>
    <row r="149" spans="3:4" x14ac:dyDescent="0.2">
      <c r="C149" s="250" t="s">
        <v>145</v>
      </c>
      <c r="D149" s="251">
        <v>510106</v>
      </c>
    </row>
    <row r="150" spans="3:4" x14ac:dyDescent="0.2">
      <c r="C150" s="250" t="s">
        <v>46</v>
      </c>
      <c r="D150" s="251">
        <v>570201</v>
      </c>
    </row>
    <row r="151" spans="3:4" x14ac:dyDescent="0.2">
      <c r="C151" s="250" t="s">
        <v>671</v>
      </c>
      <c r="D151" s="251" t="s">
        <v>532</v>
      </c>
    </row>
    <row r="152" spans="3:4" ht="51" x14ac:dyDescent="0.2">
      <c r="C152" s="250" t="s">
        <v>555</v>
      </c>
      <c r="D152" s="251" t="s">
        <v>391</v>
      </c>
    </row>
    <row r="153" spans="3:4" ht="25.5" x14ac:dyDescent="0.2">
      <c r="C153" s="250" t="s">
        <v>568</v>
      </c>
      <c r="D153" s="251" t="s">
        <v>404</v>
      </c>
    </row>
    <row r="154" spans="3:4" x14ac:dyDescent="0.2">
      <c r="C154" s="250" t="s">
        <v>565</v>
      </c>
      <c r="D154" s="251" t="s">
        <v>401</v>
      </c>
    </row>
    <row r="155" spans="3:4" x14ac:dyDescent="0.2">
      <c r="C155" s="250" t="s">
        <v>618</v>
      </c>
      <c r="D155" s="251" t="s">
        <v>459</v>
      </c>
    </row>
    <row r="156" spans="3:4" x14ac:dyDescent="0.2">
      <c r="C156" s="250" t="s">
        <v>239</v>
      </c>
      <c r="D156" s="251" t="s">
        <v>460</v>
      </c>
    </row>
    <row r="157" spans="3:4" ht="38.25" x14ac:dyDescent="0.2">
      <c r="C157" s="250" t="s">
        <v>574</v>
      </c>
      <c r="D157" s="251" t="s">
        <v>410</v>
      </c>
    </row>
    <row r="158" spans="3:4" x14ac:dyDescent="0.2">
      <c r="C158" s="250" t="s">
        <v>166</v>
      </c>
      <c r="D158" s="251" t="s">
        <v>369</v>
      </c>
    </row>
    <row r="159" spans="3:4" x14ac:dyDescent="0.2">
      <c r="C159" s="250" t="s">
        <v>544</v>
      </c>
      <c r="D159" s="251" t="s">
        <v>379</v>
      </c>
    </row>
    <row r="160" spans="3:4" ht="38.25" x14ac:dyDescent="0.2">
      <c r="C160" s="250" t="s">
        <v>171</v>
      </c>
      <c r="D160" s="251" t="s">
        <v>390</v>
      </c>
    </row>
    <row r="161" spans="3:4" ht="51" x14ac:dyDescent="0.2">
      <c r="C161" s="250" t="s">
        <v>571</v>
      </c>
      <c r="D161" s="251" t="s">
        <v>407</v>
      </c>
    </row>
    <row r="162" spans="3:4" ht="25.5" x14ac:dyDescent="0.2">
      <c r="C162" s="250" t="s">
        <v>168</v>
      </c>
      <c r="D162" s="251" t="s">
        <v>377</v>
      </c>
    </row>
    <row r="163" spans="3:4" ht="51" x14ac:dyDescent="0.2">
      <c r="C163" s="250" t="s">
        <v>576</v>
      </c>
      <c r="D163" s="251" t="s">
        <v>412</v>
      </c>
    </row>
    <row r="164" spans="3:4" ht="63.75" x14ac:dyDescent="0.2">
      <c r="C164" s="250" t="s">
        <v>572</v>
      </c>
      <c r="D164" s="251" t="s">
        <v>408</v>
      </c>
    </row>
    <row r="165" spans="3:4" ht="51" x14ac:dyDescent="0.2">
      <c r="C165" s="250" t="s">
        <v>543</v>
      </c>
      <c r="D165" s="251" t="s">
        <v>378</v>
      </c>
    </row>
    <row r="166" spans="3:4" x14ac:dyDescent="0.2">
      <c r="C166" s="250" t="s">
        <v>554</v>
      </c>
      <c r="D166" s="251" t="s">
        <v>389</v>
      </c>
    </row>
    <row r="167" spans="3:4" x14ac:dyDescent="0.2">
      <c r="C167" s="250" t="s">
        <v>554</v>
      </c>
      <c r="D167" s="251" t="s">
        <v>467</v>
      </c>
    </row>
    <row r="168" spans="3:4" ht="25.5" x14ac:dyDescent="0.2">
      <c r="C168" s="250" t="s">
        <v>548</v>
      </c>
      <c r="D168" s="251" t="s">
        <v>383</v>
      </c>
    </row>
    <row r="169" spans="3:4" ht="51" x14ac:dyDescent="0.2">
      <c r="C169" s="250" t="s">
        <v>561</v>
      </c>
      <c r="D169" s="251" t="s">
        <v>397</v>
      </c>
    </row>
    <row r="170" spans="3:4" ht="51" x14ac:dyDescent="0.2">
      <c r="C170" s="250" t="s">
        <v>558</v>
      </c>
      <c r="D170" s="251" t="s">
        <v>394</v>
      </c>
    </row>
    <row r="171" spans="3:4" ht="38.25" x14ac:dyDescent="0.2">
      <c r="C171" s="250" t="s">
        <v>549</v>
      </c>
      <c r="D171" s="251" t="s">
        <v>384</v>
      </c>
    </row>
    <row r="172" spans="3:4" ht="38.25" x14ac:dyDescent="0.2">
      <c r="C172" s="250" t="s">
        <v>550</v>
      </c>
      <c r="D172" s="251" t="s">
        <v>385</v>
      </c>
    </row>
    <row r="173" spans="3:4" ht="38.25" x14ac:dyDescent="0.2">
      <c r="C173" s="250" t="s">
        <v>557</v>
      </c>
      <c r="D173" s="251" t="s">
        <v>393</v>
      </c>
    </row>
    <row r="174" spans="3:4" ht="38.25" x14ac:dyDescent="0.2">
      <c r="C174" s="250" t="s">
        <v>559</v>
      </c>
      <c r="D174" s="251" t="s">
        <v>395</v>
      </c>
    </row>
    <row r="175" spans="3:4" x14ac:dyDescent="0.2">
      <c r="C175" s="250" t="s">
        <v>547</v>
      </c>
      <c r="D175" s="251" t="s">
        <v>382</v>
      </c>
    </row>
    <row r="176" spans="3:4" ht="25.5" x14ac:dyDescent="0.2">
      <c r="C176" s="250" t="s">
        <v>563</v>
      </c>
      <c r="D176" s="251" t="s">
        <v>399</v>
      </c>
    </row>
    <row r="177" spans="3:4" ht="25.5" x14ac:dyDescent="0.2">
      <c r="C177" s="250" t="s">
        <v>566</v>
      </c>
      <c r="D177" s="251" t="s">
        <v>402</v>
      </c>
    </row>
    <row r="178" spans="3:4" x14ac:dyDescent="0.2">
      <c r="C178" s="250" t="s">
        <v>570</v>
      </c>
      <c r="D178" s="251" t="s">
        <v>406</v>
      </c>
    </row>
    <row r="179" spans="3:4" ht="38.25" x14ac:dyDescent="0.2">
      <c r="C179" s="250" t="s">
        <v>556</v>
      </c>
      <c r="D179" s="251" t="s">
        <v>392</v>
      </c>
    </row>
    <row r="180" spans="3:4" ht="25.5" x14ac:dyDescent="0.2">
      <c r="C180" s="250" t="s">
        <v>551</v>
      </c>
      <c r="D180" s="251" t="s">
        <v>386</v>
      </c>
    </row>
    <row r="181" spans="3:4" ht="25.5" x14ac:dyDescent="0.2">
      <c r="C181" s="250" t="s">
        <v>552</v>
      </c>
      <c r="D181" s="251" t="s">
        <v>387</v>
      </c>
    </row>
    <row r="182" spans="3:4" ht="38.25" x14ac:dyDescent="0.2">
      <c r="C182" s="250" t="s">
        <v>575</v>
      </c>
      <c r="D182" s="251" t="s">
        <v>411</v>
      </c>
    </row>
    <row r="183" spans="3:4" ht="25.5" x14ac:dyDescent="0.2">
      <c r="C183" s="250" t="s">
        <v>619</v>
      </c>
      <c r="D183" s="251" t="s">
        <v>464</v>
      </c>
    </row>
    <row r="184" spans="3:4" ht="38.25" x14ac:dyDescent="0.2">
      <c r="C184" s="250" t="s">
        <v>553</v>
      </c>
      <c r="D184" s="251" t="s">
        <v>388</v>
      </c>
    </row>
    <row r="185" spans="3:4" ht="25.5" x14ac:dyDescent="0.2">
      <c r="C185" s="250" t="s">
        <v>631</v>
      </c>
      <c r="D185" s="251" t="s">
        <v>488</v>
      </c>
    </row>
    <row r="186" spans="3:4" ht="25.5" x14ac:dyDescent="0.2">
      <c r="C186" s="250" t="s">
        <v>665</v>
      </c>
      <c r="D186" s="251" t="s">
        <v>524</v>
      </c>
    </row>
    <row r="187" spans="3:4" x14ac:dyDescent="0.2">
      <c r="C187" s="268" t="s">
        <v>814</v>
      </c>
      <c r="D187" s="267">
        <v>530850</v>
      </c>
    </row>
    <row r="188" spans="3:4" ht="38.25" x14ac:dyDescent="0.2">
      <c r="C188" s="250" t="s">
        <v>204</v>
      </c>
      <c r="D188" s="251">
        <v>570102</v>
      </c>
    </row>
    <row r="189" spans="3:4" x14ac:dyDescent="0.2">
      <c r="C189" s="250" t="s">
        <v>42</v>
      </c>
      <c r="D189" s="251" t="s">
        <v>368</v>
      </c>
    </row>
    <row r="190" spans="3:4" x14ac:dyDescent="0.2">
      <c r="C190" s="250" t="s">
        <v>605</v>
      </c>
      <c r="D190" s="251" t="s">
        <v>446</v>
      </c>
    </row>
    <row r="191" spans="3:4" x14ac:dyDescent="0.2">
      <c r="C191" s="250" t="s">
        <v>585</v>
      </c>
      <c r="D191" s="251" t="s">
        <v>426</v>
      </c>
    </row>
    <row r="192" spans="3:4" ht="25.5" x14ac:dyDescent="0.2">
      <c r="C192" s="250" t="s">
        <v>812</v>
      </c>
      <c r="D192" s="251" t="s">
        <v>370</v>
      </c>
    </row>
    <row r="193" spans="3:4" x14ac:dyDescent="0.2">
      <c r="C193" s="250" t="s">
        <v>251</v>
      </c>
      <c r="D193" s="251" t="s">
        <v>501</v>
      </c>
    </row>
    <row r="194" spans="3:4" x14ac:dyDescent="0.2">
      <c r="C194" s="250" t="s">
        <v>609</v>
      </c>
      <c r="D194" s="251" t="s">
        <v>450</v>
      </c>
    </row>
    <row r="195" spans="3:4" ht="25.5" x14ac:dyDescent="0.2">
      <c r="C195" s="250" t="s">
        <v>589</v>
      </c>
      <c r="D195" s="251" t="s">
        <v>430</v>
      </c>
    </row>
    <row r="196" spans="3:4" ht="25.5" x14ac:dyDescent="0.2">
      <c r="C196" s="250" t="s">
        <v>615</v>
      </c>
      <c r="D196" s="251" t="s">
        <v>456</v>
      </c>
    </row>
    <row r="197" spans="3:4" ht="38.25" x14ac:dyDescent="0.2">
      <c r="C197" s="250" t="s">
        <v>602</v>
      </c>
      <c r="D197" s="251" t="s">
        <v>443</v>
      </c>
    </row>
    <row r="198" spans="3:4" ht="25.5" x14ac:dyDescent="0.2">
      <c r="C198" s="250" t="s">
        <v>614</v>
      </c>
      <c r="D198" s="251" t="s">
        <v>455</v>
      </c>
    </row>
    <row r="199" spans="3:4" ht="38.25" x14ac:dyDescent="0.2">
      <c r="C199" s="250" t="s">
        <v>601</v>
      </c>
      <c r="D199" s="269" t="s">
        <v>442</v>
      </c>
    </row>
    <row r="200" spans="3:4" ht="25.5" x14ac:dyDescent="0.2">
      <c r="C200" s="250" t="s">
        <v>613</v>
      </c>
      <c r="D200" s="269" t="s">
        <v>454</v>
      </c>
    </row>
    <row r="201" spans="3:4" ht="38.25" x14ac:dyDescent="0.2">
      <c r="C201" s="250" t="s">
        <v>600</v>
      </c>
      <c r="D201" s="269" t="s">
        <v>441</v>
      </c>
    </row>
    <row r="202" spans="3:4" ht="51" x14ac:dyDescent="0.2">
      <c r="C202" s="250" t="s">
        <v>626</v>
      </c>
      <c r="D202" s="269" t="s">
        <v>476</v>
      </c>
    </row>
    <row r="203" spans="3:4" ht="25.5" x14ac:dyDescent="0.2">
      <c r="C203" s="250" t="s">
        <v>581</v>
      </c>
      <c r="D203" s="269" t="s">
        <v>422</v>
      </c>
    </row>
    <row r="204" spans="3:4" ht="25.5" x14ac:dyDescent="0.2">
      <c r="C204" s="250" t="s">
        <v>47</v>
      </c>
      <c r="D204" s="269" t="s">
        <v>420</v>
      </c>
    </row>
    <row r="205" spans="3:4" ht="25.5" x14ac:dyDescent="0.2">
      <c r="C205" s="250" t="s">
        <v>48</v>
      </c>
      <c r="D205" s="269" t="s">
        <v>419</v>
      </c>
    </row>
  </sheetData>
  <sheetProtection selectLockedCells="1" selectUnlockedCells="1"/>
  <sortState ref="C2:D205">
    <sortCondition ref="C2:C205"/>
  </sortState>
  <conditionalFormatting sqref="D106:D198">
    <cfRule type="duplicateValues" dxfId="21" priority="2"/>
    <cfRule type="duplicateValues" dxfId="20" priority="3"/>
    <cfRule type="duplicateValues" dxfId="19" priority="4"/>
  </conditionalFormatting>
  <conditionalFormatting sqref="D1:D105 D207:D1048576 D199:D205">
    <cfRule type="duplicateValues" dxfId="18" priority="11"/>
    <cfRule type="duplicateValues" dxfId="17" priority="12"/>
    <cfRule type="duplicateValues" dxfId="16" priority="13"/>
  </conditionalFormatting>
  <conditionalFormatting sqref="D207:D1048576 D1:D205">
    <cfRule type="duplicateValues" dxfId="15" priority="23"/>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G205"/>
  <sheetViews>
    <sheetView showGridLines="0" topLeftCell="A186" workbookViewId="0">
      <selection activeCell="C19" sqref="C19"/>
    </sheetView>
  </sheetViews>
  <sheetFormatPr baseColWidth="10" defaultRowHeight="18.75" x14ac:dyDescent="0.3"/>
  <cols>
    <col min="1" max="1" width="10.42578125" style="254" customWidth="1"/>
    <col min="2" max="2" width="11.140625" style="254" customWidth="1"/>
    <col min="3" max="3" width="47.85546875" style="229" customWidth="1"/>
    <col min="4" max="4" width="138" style="230" customWidth="1"/>
    <col min="5" max="16384" width="11.42578125" style="219"/>
  </cols>
  <sheetData>
    <row r="1" spans="1:4" x14ac:dyDescent="0.3">
      <c r="A1" s="217" t="s">
        <v>141</v>
      </c>
      <c r="B1" s="217" t="s">
        <v>142</v>
      </c>
      <c r="C1" s="228" t="s">
        <v>143</v>
      </c>
      <c r="D1" s="230" t="s">
        <v>144</v>
      </c>
    </row>
    <row r="2" spans="1:4" ht="56.25" x14ac:dyDescent="0.3">
      <c r="A2" s="253">
        <v>1</v>
      </c>
      <c r="B2" s="253">
        <v>510106</v>
      </c>
      <c r="C2" s="223" t="s">
        <v>145</v>
      </c>
      <c r="D2" s="229" t="s">
        <v>146</v>
      </c>
    </row>
    <row r="3" spans="1:4" ht="37.5" x14ac:dyDescent="0.3">
      <c r="A3" s="253">
        <v>2</v>
      </c>
      <c r="B3" s="253">
        <v>510203</v>
      </c>
      <c r="C3" s="223" t="s">
        <v>147</v>
      </c>
      <c r="D3" s="229" t="s">
        <v>148</v>
      </c>
    </row>
    <row r="4" spans="1:4" ht="37.5" x14ac:dyDescent="0.3">
      <c r="A4" s="253">
        <v>3</v>
      </c>
      <c r="B4" s="253">
        <v>510204</v>
      </c>
      <c r="C4" s="223" t="s">
        <v>149</v>
      </c>
      <c r="D4" s="229" t="s">
        <v>150</v>
      </c>
    </row>
    <row r="5" spans="1:4" ht="37.5" x14ac:dyDescent="0.3">
      <c r="A5" s="253">
        <v>4</v>
      </c>
      <c r="B5" s="253">
        <v>510509</v>
      </c>
      <c r="C5" s="223" t="s">
        <v>41</v>
      </c>
      <c r="D5" s="229" t="s">
        <v>151</v>
      </c>
    </row>
    <row r="6" spans="1:4" x14ac:dyDescent="0.3">
      <c r="A6" s="253">
        <v>5</v>
      </c>
      <c r="B6" s="253">
        <v>510601</v>
      </c>
      <c r="C6" s="223" t="s">
        <v>152</v>
      </c>
      <c r="D6" s="229" t="s">
        <v>153</v>
      </c>
    </row>
    <row r="7" spans="1:4" ht="37.5" x14ac:dyDescent="0.3">
      <c r="A7" s="253">
        <v>6</v>
      </c>
      <c r="B7" s="253">
        <v>510602</v>
      </c>
      <c r="C7" s="223" t="s">
        <v>154</v>
      </c>
      <c r="D7" s="229" t="s">
        <v>155</v>
      </c>
    </row>
    <row r="8" spans="1:4" ht="37.5" x14ac:dyDescent="0.3">
      <c r="A8" s="253">
        <v>7</v>
      </c>
      <c r="B8" s="253">
        <v>510703</v>
      </c>
      <c r="C8" s="223" t="s">
        <v>156</v>
      </c>
      <c r="D8" s="229" t="s">
        <v>157</v>
      </c>
    </row>
    <row r="9" spans="1:4" ht="37.5" x14ac:dyDescent="0.3">
      <c r="A9" s="253">
        <v>8</v>
      </c>
      <c r="B9" s="253">
        <v>510704</v>
      </c>
      <c r="C9" s="223" t="s">
        <v>158</v>
      </c>
      <c r="D9" s="229" t="s">
        <v>159</v>
      </c>
    </row>
    <row r="10" spans="1:4" ht="37.5" x14ac:dyDescent="0.3">
      <c r="A10" s="253">
        <v>9</v>
      </c>
      <c r="B10" s="253">
        <v>510707</v>
      </c>
      <c r="C10" s="223" t="s">
        <v>160</v>
      </c>
      <c r="D10" s="229" t="s">
        <v>161</v>
      </c>
    </row>
    <row r="11" spans="1:4" x14ac:dyDescent="0.3">
      <c r="A11" s="253">
        <v>10</v>
      </c>
      <c r="B11" s="253">
        <v>510709</v>
      </c>
      <c r="C11" s="223" t="s">
        <v>162</v>
      </c>
      <c r="D11" s="229" t="s">
        <v>163</v>
      </c>
    </row>
    <row r="12" spans="1:4" x14ac:dyDescent="0.3">
      <c r="A12" s="253">
        <v>11</v>
      </c>
      <c r="B12" s="253" t="s">
        <v>365</v>
      </c>
      <c r="C12" s="223" t="s">
        <v>164</v>
      </c>
      <c r="D12" s="229" t="s">
        <v>165</v>
      </c>
    </row>
    <row r="13" spans="1:4" x14ac:dyDescent="0.3">
      <c r="A13" s="253">
        <v>12</v>
      </c>
      <c r="B13" s="253" t="s">
        <v>366</v>
      </c>
      <c r="C13" s="223" t="s">
        <v>538</v>
      </c>
      <c r="D13" s="229" t="s">
        <v>677</v>
      </c>
    </row>
    <row r="14" spans="1:4" x14ac:dyDescent="0.3">
      <c r="A14" s="253">
        <v>13</v>
      </c>
      <c r="B14" s="253" t="s">
        <v>367</v>
      </c>
      <c r="C14" s="223" t="s">
        <v>44</v>
      </c>
      <c r="D14" s="229" t="s">
        <v>678</v>
      </c>
    </row>
    <row r="15" spans="1:4" ht="37.5" x14ac:dyDescent="0.3">
      <c r="A15" s="253">
        <v>14</v>
      </c>
      <c r="B15" s="253" t="s">
        <v>368</v>
      </c>
      <c r="C15" s="223" t="s">
        <v>42</v>
      </c>
      <c r="D15" s="229" t="s">
        <v>679</v>
      </c>
    </row>
    <row r="16" spans="1:4" x14ac:dyDescent="0.3">
      <c r="A16" s="253">
        <v>15</v>
      </c>
      <c r="B16" s="253" t="s">
        <v>369</v>
      </c>
      <c r="C16" s="223" t="s">
        <v>166</v>
      </c>
      <c r="D16" s="229" t="s">
        <v>167</v>
      </c>
    </row>
    <row r="17" spans="1:4" x14ac:dyDescent="0.3">
      <c r="A17" s="253">
        <v>16</v>
      </c>
      <c r="B17" s="253" t="s">
        <v>370</v>
      </c>
      <c r="C17" s="223" t="s">
        <v>539</v>
      </c>
      <c r="D17" s="229" t="s">
        <v>680</v>
      </c>
    </row>
    <row r="18" spans="1:4" ht="37.5" x14ac:dyDescent="0.3">
      <c r="A18" s="253">
        <v>17</v>
      </c>
      <c r="B18" s="253" t="s">
        <v>371</v>
      </c>
      <c r="C18" s="223" t="s">
        <v>248</v>
      </c>
      <c r="D18" s="229" t="s">
        <v>249</v>
      </c>
    </row>
    <row r="19" spans="1:4" ht="37.5" x14ac:dyDescent="0.3">
      <c r="A19" s="253">
        <v>18</v>
      </c>
      <c r="B19" s="253" t="s">
        <v>372</v>
      </c>
      <c r="C19" s="223" t="s">
        <v>540</v>
      </c>
      <c r="D19" s="229" t="s">
        <v>681</v>
      </c>
    </row>
    <row r="20" spans="1:4" ht="112.5" x14ac:dyDescent="0.3">
      <c r="A20" s="253">
        <v>19</v>
      </c>
      <c r="B20" s="253" t="s">
        <v>373</v>
      </c>
      <c r="C20" s="223" t="s">
        <v>541</v>
      </c>
      <c r="D20" s="229" t="s">
        <v>227</v>
      </c>
    </row>
    <row r="21" spans="1:4" x14ac:dyDescent="0.3">
      <c r="A21" s="253">
        <v>20</v>
      </c>
      <c r="B21" s="253" t="s">
        <v>374</v>
      </c>
      <c r="C21" s="223" t="s">
        <v>228</v>
      </c>
      <c r="D21" s="229" t="s">
        <v>229</v>
      </c>
    </row>
    <row r="22" spans="1:4" ht="37.5" x14ac:dyDescent="0.3">
      <c r="A22" s="253">
        <v>21</v>
      </c>
      <c r="B22" s="253" t="s">
        <v>375</v>
      </c>
      <c r="C22" s="223" t="s">
        <v>230</v>
      </c>
      <c r="D22" s="229" t="s">
        <v>231</v>
      </c>
    </row>
    <row r="23" spans="1:4" x14ac:dyDescent="0.3">
      <c r="A23" s="253">
        <v>22</v>
      </c>
      <c r="B23" s="253" t="s">
        <v>376</v>
      </c>
      <c r="C23" s="223" t="s">
        <v>542</v>
      </c>
      <c r="D23" s="229" t="s">
        <v>682</v>
      </c>
    </row>
    <row r="24" spans="1:4" ht="37.5" x14ac:dyDescent="0.3">
      <c r="A24" s="253">
        <v>23</v>
      </c>
      <c r="B24" s="253" t="s">
        <v>377</v>
      </c>
      <c r="C24" s="223" t="s">
        <v>168</v>
      </c>
      <c r="D24" s="229" t="s">
        <v>169</v>
      </c>
    </row>
    <row r="25" spans="1:4" ht="75" x14ac:dyDescent="0.3">
      <c r="A25" s="253">
        <v>24</v>
      </c>
      <c r="B25" s="253" t="s">
        <v>378</v>
      </c>
      <c r="C25" s="223" t="s">
        <v>543</v>
      </c>
      <c r="D25" s="229" t="s">
        <v>683</v>
      </c>
    </row>
    <row r="26" spans="1:4" ht="37.5" x14ac:dyDescent="0.3">
      <c r="A26" s="253">
        <v>25</v>
      </c>
      <c r="B26" s="253" t="s">
        <v>379</v>
      </c>
      <c r="C26" s="223" t="s">
        <v>544</v>
      </c>
      <c r="D26" s="229" t="s">
        <v>684</v>
      </c>
    </row>
    <row r="27" spans="1:4" ht="37.5" x14ac:dyDescent="0.3">
      <c r="A27" s="253">
        <v>26</v>
      </c>
      <c r="B27" s="253" t="s">
        <v>380</v>
      </c>
      <c r="C27" s="223" t="s">
        <v>545</v>
      </c>
      <c r="D27" s="229" t="s">
        <v>685</v>
      </c>
    </row>
    <row r="28" spans="1:4" ht="37.5" x14ac:dyDescent="0.3">
      <c r="A28" s="253">
        <v>27</v>
      </c>
      <c r="B28" s="253" t="s">
        <v>381</v>
      </c>
      <c r="C28" s="223" t="s">
        <v>546</v>
      </c>
      <c r="D28" s="229" t="s">
        <v>686</v>
      </c>
    </row>
    <row r="29" spans="1:4" x14ac:dyDescent="0.3">
      <c r="A29" s="253">
        <v>28</v>
      </c>
      <c r="B29" s="253" t="s">
        <v>382</v>
      </c>
      <c r="C29" s="223" t="s">
        <v>547</v>
      </c>
      <c r="D29" s="229" t="s">
        <v>687</v>
      </c>
    </row>
    <row r="30" spans="1:4" ht="75" x14ac:dyDescent="0.3">
      <c r="A30" s="253">
        <v>29</v>
      </c>
      <c r="B30" s="253" t="s">
        <v>383</v>
      </c>
      <c r="C30" s="223" t="s">
        <v>548</v>
      </c>
      <c r="D30" s="229" t="s">
        <v>688</v>
      </c>
    </row>
    <row r="31" spans="1:4" ht="37.5" x14ac:dyDescent="0.3">
      <c r="A31" s="253">
        <v>30</v>
      </c>
      <c r="B31" s="253" t="s">
        <v>384</v>
      </c>
      <c r="C31" s="223" t="s">
        <v>549</v>
      </c>
      <c r="D31" s="229" t="s">
        <v>689</v>
      </c>
    </row>
    <row r="32" spans="1:4" ht="37.5" x14ac:dyDescent="0.3">
      <c r="A32" s="253">
        <v>31</v>
      </c>
      <c r="B32" s="253" t="s">
        <v>385</v>
      </c>
      <c r="C32" s="223" t="s">
        <v>550</v>
      </c>
      <c r="D32" s="229" t="s">
        <v>170</v>
      </c>
    </row>
    <row r="33" spans="1:4" ht="37.5" x14ac:dyDescent="0.3">
      <c r="A33" s="253">
        <v>32</v>
      </c>
      <c r="B33" s="253" t="s">
        <v>386</v>
      </c>
      <c r="C33" s="223" t="s">
        <v>551</v>
      </c>
      <c r="D33" s="229" t="s">
        <v>690</v>
      </c>
    </row>
    <row r="34" spans="1:4" ht="56.25" x14ac:dyDescent="0.3">
      <c r="A34" s="253">
        <v>33</v>
      </c>
      <c r="B34" s="253" t="s">
        <v>387</v>
      </c>
      <c r="C34" s="223" t="s">
        <v>552</v>
      </c>
      <c r="D34" s="229" t="s">
        <v>691</v>
      </c>
    </row>
    <row r="35" spans="1:4" ht="37.5" x14ac:dyDescent="0.3">
      <c r="A35" s="253">
        <v>34</v>
      </c>
      <c r="B35" s="253" t="s">
        <v>388</v>
      </c>
      <c r="C35" s="223" t="s">
        <v>553</v>
      </c>
      <c r="D35" s="229" t="s">
        <v>692</v>
      </c>
    </row>
    <row r="36" spans="1:4" x14ac:dyDescent="0.3">
      <c r="A36" s="253">
        <v>35</v>
      </c>
      <c r="B36" s="253" t="s">
        <v>389</v>
      </c>
      <c r="C36" s="223" t="s">
        <v>554</v>
      </c>
      <c r="D36" s="229" t="s">
        <v>693</v>
      </c>
    </row>
    <row r="37" spans="1:4" ht="56.25" x14ac:dyDescent="0.3">
      <c r="A37" s="253">
        <v>36</v>
      </c>
      <c r="B37" s="253" t="s">
        <v>390</v>
      </c>
      <c r="C37" s="223" t="s">
        <v>171</v>
      </c>
      <c r="D37" s="229" t="s">
        <v>172</v>
      </c>
    </row>
    <row r="38" spans="1:4" ht="56.25" x14ac:dyDescent="0.3">
      <c r="A38" s="253">
        <v>37</v>
      </c>
      <c r="B38" s="253" t="s">
        <v>391</v>
      </c>
      <c r="C38" s="223" t="s">
        <v>555</v>
      </c>
      <c r="D38" s="229" t="s">
        <v>694</v>
      </c>
    </row>
    <row r="39" spans="1:4" ht="37.5" x14ac:dyDescent="0.3">
      <c r="A39" s="253">
        <v>38</v>
      </c>
      <c r="B39" s="253" t="s">
        <v>392</v>
      </c>
      <c r="C39" s="223" t="s">
        <v>556</v>
      </c>
      <c r="D39" s="229" t="s">
        <v>695</v>
      </c>
    </row>
    <row r="40" spans="1:4" ht="37.5" x14ac:dyDescent="0.3">
      <c r="A40" s="253">
        <v>39</v>
      </c>
      <c r="B40" s="253" t="s">
        <v>393</v>
      </c>
      <c r="C40" s="223" t="s">
        <v>557</v>
      </c>
      <c r="D40" s="229" t="s">
        <v>696</v>
      </c>
    </row>
    <row r="41" spans="1:4" ht="56.25" x14ac:dyDescent="0.3">
      <c r="A41" s="253">
        <v>40</v>
      </c>
      <c r="B41" s="253" t="s">
        <v>394</v>
      </c>
      <c r="C41" s="223" t="s">
        <v>558</v>
      </c>
      <c r="D41" s="229" t="s">
        <v>697</v>
      </c>
    </row>
    <row r="42" spans="1:4" ht="56.25" x14ac:dyDescent="0.3">
      <c r="A42" s="253">
        <v>41</v>
      </c>
      <c r="B42" s="253" t="s">
        <v>395</v>
      </c>
      <c r="C42" s="223" t="s">
        <v>559</v>
      </c>
      <c r="D42" s="229" t="s">
        <v>698</v>
      </c>
    </row>
    <row r="43" spans="1:4" ht="37.5" x14ac:dyDescent="0.3">
      <c r="A43" s="253">
        <v>42</v>
      </c>
      <c r="B43" s="253" t="s">
        <v>396</v>
      </c>
      <c r="C43" s="223" t="s">
        <v>560</v>
      </c>
      <c r="D43" s="229" t="s">
        <v>699</v>
      </c>
    </row>
    <row r="44" spans="1:4" ht="56.25" x14ac:dyDescent="0.3">
      <c r="A44" s="253">
        <v>43</v>
      </c>
      <c r="B44" s="253" t="s">
        <v>397</v>
      </c>
      <c r="C44" s="223" t="s">
        <v>561</v>
      </c>
      <c r="D44" s="229" t="s">
        <v>700</v>
      </c>
    </row>
    <row r="45" spans="1:4" ht="56.25" x14ac:dyDescent="0.3">
      <c r="A45" s="253">
        <v>44</v>
      </c>
      <c r="B45" s="253" t="s">
        <v>398</v>
      </c>
      <c r="C45" s="223" t="s">
        <v>562</v>
      </c>
      <c r="D45" s="229" t="s">
        <v>701</v>
      </c>
    </row>
    <row r="46" spans="1:4" ht="37.5" x14ac:dyDescent="0.3">
      <c r="A46" s="253">
        <v>45</v>
      </c>
      <c r="B46" s="253" t="s">
        <v>399</v>
      </c>
      <c r="C46" s="223" t="s">
        <v>563</v>
      </c>
      <c r="D46" s="229" t="s">
        <v>702</v>
      </c>
    </row>
    <row r="47" spans="1:4" ht="37.5" x14ac:dyDescent="0.3">
      <c r="A47" s="253">
        <v>46</v>
      </c>
      <c r="B47" s="253" t="s">
        <v>400</v>
      </c>
      <c r="C47" s="223" t="s">
        <v>564</v>
      </c>
      <c r="D47" s="229" t="s">
        <v>703</v>
      </c>
    </row>
    <row r="48" spans="1:4" x14ac:dyDescent="0.3">
      <c r="A48" s="253">
        <v>47</v>
      </c>
      <c r="B48" s="253" t="s">
        <v>401</v>
      </c>
      <c r="C48" s="223" t="s">
        <v>565</v>
      </c>
      <c r="D48" s="229" t="s">
        <v>232</v>
      </c>
    </row>
    <row r="49" spans="1:4" x14ac:dyDescent="0.3">
      <c r="A49" s="253">
        <v>48</v>
      </c>
      <c r="B49" s="253" t="s">
        <v>402</v>
      </c>
      <c r="C49" s="223" t="s">
        <v>566</v>
      </c>
      <c r="D49" s="229" t="s">
        <v>704</v>
      </c>
    </row>
    <row r="50" spans="1:4" ht="37.5" x14ac:dyDescent="0.3">
      <c r="A50" s="253">
        <v>49</v>
      </c>
      <c r="B50" s="253" t="s">
        <v>403</v>
      </c>
      <c r="C50" s="223" t="s">
        <v>567</v>
      </c>
      <c r="D50" s="229" t="s">
        <v>705</v>
      </c>
    </row>
    <row r="51" spans="1:4" ht="37.5" x14ac:dyDescent="0.3">
      <c r="A51" s="253">
        <v>50</v>
      </c>
      <c r="B51" s="253" t="s">
        <v>404</v>
      </c>
      <c r="C51" s="223" t="s">
        <v>568</v>
      </c>
      <c r="D51" s="229" t="s">
        <v>706</v>
      </c>
    </row>
    <row r="52" spans="1:4" x14ac:dyDescent="0.3">
      <c r="A52" s="253">
        <v>51</v>
      </c>
      <c r="B52" s="253" t="s">
        <v>405</v>
      </c>
      <c r="C52" s="223" t="s">
        <v>569</v>
      </c>
      <c r="D52" s="229" t="s">
        <v>707</v>
      </c>
    </row>
    <row r="53" spans="1:4" x14ac:dyDescent="0.3">
      <c r="A53" s="253">
        <v>52</v>
      </c>
      <c r="B53" s="253" t="s">
        <v>406</v>
      </c>
      <c r="C53" s="223" t="s">
        <v>570</v>
      </c>
      <c r="D53" s="229" t="s">
        <v>708</v>
      </c>
    </row>
    <row r="54" spans="1:4" ht="56.25" x14ac:dyDescent="0.3">
      <c r="A54" s="253">
        <v>53</v>
      </c>
      <c r="B54" s="253" t="s">
        <v>407</v>
      </c>
      <c r="C54" s="223" t="s">
        <v>571</v>
      </c>
      <c r="D54" s="229" t="s">
        <v>709</v>
      </c>
    </row>
    <row r="55" spans="1:4" ht="75" x14ac:dyDescent="0.3">
      <c r="A55" s="253">
        <v>54</v>
      </c>
      <c r="B55" s="253" t="s">
        <v>408</v>
      </c>
      <c r="C55" s="223" t="s">
        <v>572</v>
      </c>
      <c r="D55" s="229" t="s">
        <v>710</v>
      </c>
    </row>
    <row r="56" spans="1:4" x14ac:dyDescent="0.3">
      <c r="A56" s="253">
        <v>55</v>
      </c>
      <c r="B56" s="253" t="s">
        <v>409</v>
      </c>
      <c r="C56" s="223" t="s">
        <v>573</v>
      </c>
      <c r="D56" s="229" t="s">
        <v>711</v>
      </c>
    </row>
    <row r="57" spans="1:4" ht="37.5" x14ac:dyDescent="0.3">
      <c r="A57" s="253">
        <v>56</v>
      </c>
      <c r="B57" s="253" t="s">
        <v>410</v>
      </c>
      <c r="C57" s="223" t="s">
        <v>574</v>
      </c>
      <c r="D57" s="229" t="s">
        <v>712</v>
      </c>
    </row>
    <row r="58" spans="1:4" ht="37.5" x14ac:dyDescent="0.3">
      <c r="A58" s="253">
        <v>57</v>
      </c>
      <c r="B58" s="253" t="s">
        <v>411</v>
      </c>
      <c r="C58" s="223" t="s">
        <v>575</v>
      </c>
      <c r="D58" s="229" t="s">
        <v>713</v>
      </c>
    </row>
    <row r="59" spans="1:4" ht="56.25" x14ac:dyDescent="0.3">
      <c r="A59" s="253">
        <v>58</v>
      </c>
      <c r="B59" s="253" t="s">
        <v>412</v>
      </c>
      <c r="C59" s="223" t="s">
        <v>576</v>
      </c>
      <c r="D59" s="229" t="s">
        <v>714</v>
      </c>
    </row>
    <row r="60" spans="1:4" ht="75" x14ac:dyDescent="0.3">
      <c r="A60" s="253">
        <v>59</v>
      </c>
      <c r="B60" s="253" t="s">
        <v>413</v>
      </c>
      <c r="C60" s="223" t="s">
        <v>577</v>
      </c>
      <c r="D60" s="229" t="s">
        <v>715</v>
      </c>
    </row>
    <row r="61" spans="1:4" ht="37.5" x14ac:dyDescent="0.3">
      <c r="A61" s="253">
        <v>60</v>
      </c>
      <c r="B61" s="253" t="s">
        <v>414</v>
      </c>
      <c r="C61" s="223" t="s">
        <v>233</v>
      </c>
      <c r="D61" s="229" t="s">
        <v>234</v>
      </c>
    </row>
    <row r="62" spans="1:4" ht="56.25" x14ac:dyDescent="0.3">
      <c r="A62" s="253">
        <v>61</v>
      </c>
      <c r="B62" s="253" t="s">
        <v>415</v>
      </c>
      <c r="C62" s="223" t="s">
        <v>578</v>
      </c>
      <c r="D62" s="229" t="s">
        <v>716</v>
      </c>
    </row>
    <row r="63" spans="1:4" ht="37.5" x14ac:dyDescent="0.3">
      <c r="A63" s="253">
        <v>62</v>
      </c>
      <c r="B63" s="253">
        <v>530252</v>
      </c>
      <c r="C63" s="223" t="s">
        <v>813</v>
      </c>
      <c r="D63" s="229" t="s">
        <v>820</v>
      </c>
    </row>
    <row r="64" spans="1:4" x14ac:dyDescent="0.3">
      <c r="A64" s="253">
        <v>63</v>
      </c>
      <c r="B64" s="253" t="s">
        <v>416</v>
      </c>
      <c r="C64" s="223" t="s">
        <v>579</v>
      </c>
      <c r="D64" s="229" t="s">
        <v>717</v>
      </c>
    </row>
    <row r="65" spans="1:4" ht="56.25" x14ac:dyDescent="0.3">
      <c r="A65" s="253">
        <v>64</v>
      </c>
      <c r="B65" s="253" t="s">
        <v>417</v>
      </c>
      <c r="C65" s="223" t="s">
        <v>235</v>
      </c>
      <c r="D65" s="229" t="s">
        <v>236</v>
      </c>
    </row>
    <row r="66" spans="1:4" ht="56.25" x14ac:dyDescent="0.3">
      <c r="A66" s="253">
        <v>65</v>
      </c>
      <c r="B66" s="253" t="s">
        <v>418</v>
      </c>
      <c r="C66" s="223" t="s">
        <v>237</v>
      </c>
      <c r="D66" s="229" t="s">
        <v>718</v>
      </c>
    </row>
    <row r="67" spans="1:4" x14ac:dyDescent="0.3">
      <c r="A67" s="253">
        <v>66</v>
      </c>
      <c r="B67" s="253" t="s">
        <v>419</v>
      </c>
      <c r="C67" s="223" t="s">
        <v>48</v>
      </c>
      <c r="D67" s="229" t="s">
        <v>719</v>
      </c>
    </row>
    <row r="68" spans="1:4" ht="37.5" x14ac:dyDescent="0.3">
      <c r="A68" s="253">
        <v>67</v>
      </c>
      <c r="B68" s="253" t="s">
        <v>420</v>
      </c>
      <c r="C68" s="223" t="s">
        <v>47</v>
      </c>
      <c r="D68" s="229" t="s">
        <v>238</v>
      </c>
    </row>
    <row r="69" spans="1:4" x14ac:dyDescent="0.3">
      <c r="A69" s="253">
        <v>68</v>
      </c>
      <c r="B69" s="253" t="s">
        <v>421</v>
      </c>
      <c r="C69" s="223" t="s">
        <v>580</v>
      </c>
      <c r="D69" s="229" t="s">
        <v>720</v>
      </c>
    </row>
    <row r="70" spans="1:4" ht="56.25" x14ac:dyDescent="0.3">
      <c r="A70" s="253">
        <v>69</v>
      </c>
      <c r="B70" s="253" t="s">
        <v>422</v>
      </c>
      <c r="C70" s="223" t="s">
        <v>581</v>
      </c>
      <c r="D70" s="229" t="s">
        <v>721</v>
      </c>
    </row>
    <row r="71" spans="1:4" ht="75" x14ac:dyDescent="0.3">
      <c r="A71" s="253">
        <v>70</v>
      </c>
      <c r="B71" s="253" t="s">
        <v>423</v>
      </c>
      <c r="C71" s="223" t="s">
        <v>582</v>
      </c>
      <c r="D71" s="229" t="s">
        <v>250</v>
      </c>
    </row>
    <row r="72" spans="1:4" ht="37.5" x14ac:dyDescent="0.3">
      <c r="A72" s="253">
        <v>71</v>
      </c>
      <c r="B72" s="253" t="s">
        <v>424</v>
      </c>
      <c r="C72" s="223" t="s">
        <v>583</v>
      </c>
      <c r="D72" s="229" t="s">
        <v>722</v>
      </c>
    </row>
    <row r="73" spans="1:4" ht="75" x14ac:dyDescent="0.3">
      <c r="A73" s="253">
        <v>72</v>
      </c>
      <c r="B73" s="253" t="s">
        <v>425</v>
      </c>
      <c r="C73" s="223" t="s">
        <v>584</v>
      </c>
      <c r="D73" s="229" t="s">
        <v>723</v>
      </c>
    </row>
    <row r="74" spans="1:4" ht="56.25" x14ac:dyDescent="0.3">
      <c r="A74" s="253">
        <v>73</v>
      </c>
      <c r="B74" s="253">
        <v>530310</v>
      </c>
      <c r="C74" s="223" t="s">
        <v>817</v>
      </c>
      <c r="D74" s="229" t="s">
        <v>824</v>
      </c>
    </row>
    <row r="75" spans="1:4" x14ac:dyDescent="0.3">
      <c r="A75" s="253">
        <v>74</v>
      </c>
      <c r="B75" s="253">
        <v>530312</v>
      </c>
      <c r="C75" s="223" t="s">
        <v>818</v>
      </c>
      <c r="D75" s="229" t="s">
        <v>825</v>
      </c>
    </row>
    <row r="76" spans="1:4" x14ac:dyDescent="0.3">
      <c r="A76" s="253">
        <v>75</v>
      </c>
      <c r="B76" s="253" t="s">
        <v>426</v>
      </c>
      <c r="C76" s="223" t="s">
        <v>585</v>
      </c>
      <c r="D76" s="229" t="s">
        <v>724</v>
      </c>
    </row>
    <row r="77" spans="1:4" ht="56.25" x14ac:dyDescent="0.3">
      <c r="A77" s="253">
        <v>76</v>
      </c>
      <c r="B77" s="253" t="s">
        <v>427</v>
      </c>
      <c r="C77" s="223" t="s">
        <v>586</v>
      </c>
      <c r="D77" s="229" t="s">
        <v>725</v>
      </c>
    </row>
    <row r="78" spans="1:4" ht="37.5" x14ac:dyDescent="0.3">
      <c r="A78" s="253">
        <v>77</v>
      </c>
      <c r="B78" s="253" t="s">
        <v>428</v>
      </c>
      <c r="C78" s="223" t="s">
        <v>587</v>
      </c>
      <c r="D78" s="229" t="s">
        <v>173</v>
      </c>
    </row>
    <row r="79" spans="1:4" ht="37.5" x14ac:dyDescent="0.3">
      <c r="A79" s="253">
        <v>78</v>
      </c>
      <c r="B79" s="253" t="s">
        <v>429</v>
      </c>
      <c r="C79" s="223" t="s">
        <v>588</v>
      </c>
      <c r="D79" s="229" t="s">
        <v>174</v>
      </c>
    </row>
    <row r="80" spans="1:4" x14ac:dyDescent="0.3">
      <c r="A80" s="253">
        <v>79</v>
      </c>
      <c r="B80" s="253" t="s">
        <v>430</v>
      </c>
      <c r="C80" s="223" t="s">
        <v>589</v>
      </c>
      <c r="D80" s="229" t="s">
        <v>726</v>
      </c>
    </row>
    <row r="81" spans="1:4" ht="37.5" x14ac:dyDescent="0.3">
      <c r="A81" s="253">
        <v>80</v>
      </c>
      <c r="B81" s="253" t="s">
        <v>431</v>
      </c>
      <c r="C81" s="223" t="s">
        <v>590</v>
      </c>
      <c r="D81" s="229" t="s">
        <v>175</v>
      </c>
    </row>
    <row r="82" spans="1:4" ht="37.5" x14ac:dyDescent="0.3">
      <c r="A82" s="253">
        <v>81</v>
      </c>
      <c r="B82" s="253" t="s">
        <v>432</v>
      </c>
      <c r="C82" s="223" t="s">
        <v>591</v>
      </c>
      <c r="D82" s="229" t="s">
        <v>727</v>
      </c>
    </row>
    <row r="83" spans="1:4" x14ac:dyDescent="0.3">
      <c r="A83" s="253">
        <v>82</v>
      </c>
      <c r="B83" s="253" t="s">
        <v>433</v>
      </c>
      <c r="C83" s="223" t="s">
        <v>592</v>
      </c>
      <c r="D83" s="229" t="s">
        <v>728</v>
      </c>
    </row>
    <row r="84" spans="1:4" ht="37.5" x14ac:dyDescent="0.3">
      <c r="A84" s="253">
        <v>83</v>
      </c>
      <c r="B84" s="253" t="s">
        <v>434</v>
      </c>
      <c r="C84" s="223" t="s">
        <v>593</v>
      </c>
      <c r="D84" s="229" t="s">
        <v>729</v>
      </c>
    </row>
    <row r="85" spans="1:4" x14ac:dyDescent="0.3">
      <c r="A85" s="253">
        <v>84</v>
      </c>
      <c r="B85" s="253" t="s">
        <v>435</v>
      </c>
      <c r="C85" s="223" t="s">
        <v>594</v>
      </c>
      <c r="D85" s="229" t="s">
        <v>730</v>
      </c>
    </row>
    <row r="86" spans="1:4" ht="56.25" x14ac:dyDescent="0.3">
      <c r="A86" s="253">
        <v>85</v>
      </c>
      <c r="B86" s="253" t="s">
        <v>436</v>
      </c>
      <c r="C86" s="223" t="s">
        <v>595</v>
      </c>
      <c r="D86" s="229" t="s">
        <v>731</v>
      </c>
    </row>
    <row r="87" spans="1:4" ht="37.5" x14ac:dyDescent="0.3">
      <c r="A87" s="253">
        <v>86</v>
      </c>
      <c r="B87" s="253" t="s">
        <v>437</v>
      </c>
      <c r="C87" s="223" t="s">
        <v>596</v>
      </c>
      <c r="D87" s="229" t="s">
        <v>732</v>
      </c>
    </row>
    <row r="88" spans="1:4" ht="37.5" x14ac:dyDescent="0.3">
      <c r="A88" s="253">
        <v>87</v>
      </c>
      <c r="B88" s="253" t="s">
        <v>438</v>
      </c>
      <c r="C88" s="223" t="s">
        <v>597</v>
      </c>
      <c r="D88" s="229" t="s">
        <v>733</v>
      </c>
    </row>
    <row r="89" spans="1:4" ht="56.25" x14ac:dyDescent="0.3">
      <c r="A89" s="253">
        <v>88</v>
      </c>
      <c r="B89" s="253" t="s">
        <v>439</v>
      </c>
      <c r="C89" s="223" t="s">
        <v>598</v>
      </c>
      <c r="D89" s="229" t="s">
        <v>734</v>
      </c>
    </row>
    <row r="90" spans="1:4" ht="75" x14ac:dyDescent="0.3">
      <c r="A90" s="253">
        <v>89</v>
      </c>
      <c r="B90" s="253" t="s">
        <v>440</v>
      </c>
      <c r="C90" s="223" t="s">
        <v>599</v>
      </c>
      <c r="D90" s="229" t="s">
        <v>735</v>
      </c>
    </row>
    <row r="91" spans="1:4" ht="37.5" x14ac:dyDescent="0.3">
      <c r="A91" s="253">
        <v>90</v>
      </c>
      <c r="B91" s="253" t="s">
        <v>441</v>
      </c>
      <c r="C91" s="223" t="s">
        <v>600</v>
      </c>
      <c r="D91" s="229" t="s">
        <v>736</v>
      </c>
    </row>
    <row r="92" spans="1:4" ht="37.5" x14ac:dyDescent="0.3">
      <c r="A92" s="253">
        <v>91</v>
      </c>
      <c r="B92" s="253" t="s">
        <v>442</v>
      </c>
      <c r="C92" s="223" t="s">
        <v>601</v>
      </c>
      <c r="D92" s="229" t="s">
        <v>737</v>
      </c>
    </row>
    <row r="93" spans="1:4" ht="37.5" x14ac:dyDescent="0.3">
      <c r="A93" s="253">
        <v>92</v>
      </c>
      <c r="B93" s="253" t="s">
        <v>443</v>
      </c>
      <c r="C93" s="223" t="s">
        <v>602</v>
      </c>
      <c r="D93" s="229" t="s">
        <v>738</v>
      </c>
    </row>
    <row r="94" spans="1:4" ht="75" x14ac:dyDescent="0.3">
      <c r="A94" s="253">
        <v>93</v>
      </c>
      <c r="B94" s="253" t="s">
        <v>444</v>
      </c>
      <c r="C94" s="223" t="s">
        <v>603</v>
      </c>
      <c r="D94" s="229" t="s">
        <v>739</v>
      </c>
    </row>
    <row r="95" spans="1:4" ht="37.5" x14ac:dyDescent="0.3">
      <c r="A95" s="253">
        <v>94</v>
      </c>
      <c r="B95" s="253" t="s">
        <v>445</v>
      </c>
      <c r="C95" s="223" t="s">
        <v>604</v>
      </c>
      <c r="D95" s="229" t="s">
        <v>740</v>
      </c>
    </row>
    <row r="96" spans="1:4" x14ac:dyDescent="0.3">
      <c r="A96" s="253">
        <v>95</v>
      </c>
      <c r="B96" s="253" t="s">
        <v>446</v>
      </c>
      <c r="C96" s="223" t="s">
        <v>605</v>
      </c>
      <c r="D96" s="229" t="s">
        <v>741</v>
      </c>
    </row>
    <row r="97" spans="1:4" ht="56.25" x14ac:dyDescent="0.3">
      <c r="A97" s="253">
        <v>96</v>
      </c>
      <c r="B97" s="253" t="s">
        <v>447</v>
      </c>
      <c r="C97" s="223" t="s">
        <v>606</v>
      </c>
      <c r="D97" s="229" t="s">
        <v>176</v>
      </c>
    </row>
    <row r="98" spans="1:4" x14ac:dyDescent="0.3">
      <c r="A98" s="253">
        <v>97</v>
      </c>
      <c r="B98" s="253" t="s">
        <v>448</v>
      </c>
      <c r="C98" s="223" t="s">
        <v>607</v>
      </c>
      <c r="D98" s="229" t="s">
        <v>177</v>
      </c>
    </row>
    <row r="99" spans="1:4" x14ac:dyDescent="0.3">
      <c r="A99" s="253">
        <v>98</v>
      </c>
      <c r="B99" s="253" t="s">
        <v>449</v>
      </c>
      <c r="C99" s="223" t="s">
        <v>608</v>
      </c>
      <c r="D99" s="229" t="s">
        <v>742</v>
      </c>
    </row>
    <row r="100" spans="1:4" x14ac:dyDescent="0.3">
      <c r="A100" s="253">
        <v>99</v>
      </c>
      <c r="B100" s="253" t="s">
        <v>450</v>
      </c>
      <c r="C100" s="223" t="s">
        <v>609</v>
      </c>
      <c r="D100" s="229" t="s">
        <v>743</v>
      </c>
    </row>
    <row r="101" spans="1:4" x14ac:dyDescent="0.3">
      <c r="A101" s="253">
        <v>100</v>
      </c>
      <c r="B101" s="253" t="s">
        <v>451</v>
      </c>
      <c r="C101" s="223" t="s">
        <v>610</v>
      </c>
      <c r="D101" s="229" t="s">
        <v>744</v>
      </c>
    </row>
    <row r="102" spans="1:4" x14ac:dyDescent="0.3">
      <c r="A102" s="253">
        <v>101</v>
      </c>
      <c r="B102" s="253" t="s">
        <v>452</v>
      </c>
      <c r="C102" s="223" t="s">
        <v>611</v>
      </c>
      <c r="D102" s="229" t="s">
        <v>745</v>
      </c>
    </row>
    <row r="103" spans="1:4" ht="37.5" x14ac:dyDescent="0.3">
      <c r="A103" s="253">
        <v>102</v>
      </c>
      <c r="B103" s="253" t="s">
        <v>453</v>
      </c>
      <c r="C103" s="223" t="s">
        <v>612</v>
      </c>
      <c r="D103" s="229" t="s">
        <v>746</v>
      </c>
    </row>
    <row r="104" spans="1:4" ht="37.5" x14ac:dyDescent="0.3">
      <c r="A104" s="253">
        <v>103</v>
      </c>
      <c r="B104" s="253" t="s">
        <v>454</v>
      </c>
      <c r="C104" s="223" t="s">
        <v>613</v>
      </c>
      <c r="D104" s="229" t="s">
        <v>747</v>
      </c>
    </row>
    <row r="105" spans="1:4" x14ac:dyDescent="0.3">
      <c r="A105" s="253">
        <v>104</v>
      </c>
      <c r="B105" s="253" t="s">
        <v>455</v>
      </c>
      <c r="C105" s="223" t="s">
        <v>614</v>
      </c>
      <c r="D105" s="229" t="s">
        <v>748</v>
      </c>
    </row>
    <row r="106" spans="1:4" x14ac:dyDescent="0.3">
      <c r="A106" s="253">
        <v>105</v>
      </c>
      <c r="B106" s="253" t="s">
        <v>456</v>
      </c>
      <c r="C106" s="223" t="s">
        <v>615</v>
      </c>
      <c r="D106" s="229" t="s">
        <v>749</v>
      </c>
    </row>
    <row r="107" spans="1:4" x14ac:dyDescent="0.3">
      <c r="A107" s="253">
        <v>106</v>
      </c>
      <c r="B107" s="253" t="s">
        <v>457</v>
      </c>
      <c r="C107" s="223" t="s">
        <v>616</v>
      </c>
      <c r="D107" s="229" t="s">
        <v>750</v>
      </c>
    </row>
    <row r="108" spans="1:4" ht="37.5" x14ac:dyDescent="0.3">
      <c r="A108" s="253">
        <v>107</v>
      </c>
      <c r="B108" s="253" t="s">
        <v>458</v>
      </c>
      <c r="C108" s="223" t="s">
        <v>617</v>
      </c>
      <c r="D108" s="229" t="s">
        <v>178</v>
      </c>
    </row>
    <row r="109" spans="1:4" x14ac:dyDescent="0.3">
      <c r="A109" s="253">
        <v>108</v>
      </c>
      <c r="B109" s="253" t="s">
        <v>459</v>
      </c>
      <c r="C109" s="223" t="s">
        <v>618</v>
      </c>
      <c r="D109" s="229" t="s">
        <v>179</v>
      </c>
    </row>
    <row r="110" spans="1:4" x14ac:dyDescent="0.3">
      <c r="A110" s="253">
        <v>109</v>
      </c>
      <c r="B110" s="253" t="s">
        <v>460</v>
      </c>
      <c r="C110" s="223" t="s">
        <v>239</v>
      </c>
      <c r="D110" s="229" t="s">
        <v>240</v>
      </c>
    </row>
    <row r="111" spans="1:4" x14ac:dyDescent="0.3">
      <c r="A111" s="253">
        <v>110</v>
      </c>
      <c r="B111" s="253" t="s">
        <v>461</v>
      </c>
      <c r="C111" s="223" t="s">
        <v>180</v>
      </c>
      <c r="D111" s="229" t="s">
        <v>181</v>
      </c>
    </row>
    <row r="112" spans="1:4" x14ac:dyDescent="0.3">
      <c r="A112" s="253">
        <v>111</v>
      </c>
      <c r="B112" s="253" t="s">
        <v>462</v>
      </c>
      <c r="C112" s="223" t="s">
        <v>182</v>
      </c>
      <c r="D112" s="229" t="s">
        <v>751</v>
      </c>
    </row>
    <row r="113" spans="1:4" ht="37.5" x14ac:dyDescent="0.3">
      <c r="A113" s="253">
        <v>112</v>
      </c>
      <c r="B113" s="253" t="s">
        <v>463</v>
      </c>
      <c r="C113" s="223" t="s">
        <v>241</v>
      </c>
      <c r="D113" s="229" t="s">
        <v>242</v>
      </c>
    </row>
    <row r="114" spans="1:4" ht="56.25" x14ac:dyDescent="0.3">
      <c r="A114" s="253">
        <v>113</v>
      </c>
      <c r="B114" s="253" t="s">
        <v>464</v>
      </c>
      <c r="C114" s="223" t="s">
        <v>619</v>
      </c>
      <c r="D114" s="229" t="s">
        <v>752</v>
      </c>
    </row>
    <row r="115" spans="1:4" ht="56.25" x14ac:dyDescent="0.3">
      <c r="A115" s="253">
        <v>114</v>
      </c>
      <c r="B115" s="253" t="s">
        <v>465</v>
      </c>
      <c r="C115" s="223" t="s">
        <v>620</v>
      </c>
      <c r="D115" s="229" t="s">
        <v>753</v>
      </c>
    </row>
    <row r="116" spans="1:4" ht="37.5" x14ac:dyDescent="0.3">
      <c r="A116" s="253">
        <v>115</v>
      </c>
      <c r="B116" s="253" t="s">
        <v>466</v>
      </c>
      <c r="C116" s="223" t="s">
        <v>545</v>
      </c>
      <c r="D116" s="229" t="s">
        <v>754</v>
      </c>
    </row>
    <row r="117" spans="1:4" x14ac:dyDescent="0.3">
      <c r="A117" s="253">
        <v>116</v>
      </c>
      <c r="B117" s="253" t="s">
        <v>467</v>
      </c>
      <c r="C117" s="223" t="s">
        <v>554</v>
      </c>
      <c r="D117" s="229" t="s">
        <v>693</v>
      </c>
    </row>
    <row r="118" spans="1:4" x14ac:dyDescent="0.3">
      <c r="A118" s="253">
        <v>117</v>
      </c>
      <c r="B118" s="253" t="s">
        <v>468</v>
      </c>
      <c r="C118" s="223" t="s">
        <v>621</v>
      </c>
      <c r="D118" s="229" t="s">
        <v>755</v>
      </c>
    </row>
    <row r="119" spans="1:4" ht="37.5" x14ac:dyDescent="0.3">
      <c r="A119" s="253">
        <v>118</v>
      </c>
      <c r="B119" s="253" t="s">
        <v>469</v>
      </c>
      <c r="C119" s="223" t="s">
        <v>622</v>
      </c>
      <c r="D119" s="229" t="s">
        <v>756</v>
      </c>
    </row>
    <row r="120" spans="1:4" ht="37.5" x14ac:dyDescent="0.3">
      <c r="A120" s="253">
        <v>119</v>
      </c>
      <c r="B120" s="253" t="s">
        <v>470</v>
      </c>
      <c r="C120" s="223" t="s">
        <v>623</v>
      </c>
      <c r="D120" s="229" t="s">
        <v>757</v>
      </c>
    </row>
    <row r="121" spans="1:4" ht="56.25" x14ac:dyDescent="0.3">
      <c r="A121" s="253">
        <v>120</v>
      </c>
      <c r="B121" s="253" t="s">
        <v>471</v>
      </c>
      <c r="C121" s="223" t="s">
        <v>624</v>
      </c>
      <c r="D121" s="229" t="s">
        <v>183</v>
      </c>
    </row>
    <row r="122" spans="1:4" ht="37.5" x14ac:dyDescent="0.3">
      <c r="A122" s="253">
        <v>121</v>
      </c>
      <c r="B122" s="253" t="s">
        <v>472</v>
      </c>
      <c r="C122" s="223" t="s">
        <v>184</v>
      </c>
      <c r="D122" s="229" t="s">
        <v>185</v>
      </c>
    </row>
    <row r="123" spans="1:4" x14ac:dyDescent="0.3">
      <c r="A123" s="253">
        <v>122</v>
      </c>
      <c r="B123" s="253" t="s">
        <v>473</v>
      </c>
      <c r="C123" s="223" t="s">
        <v>625</v>
      </c>
      <c r="D123" s="229" t="s">
        <v>758</v>
      </c>
    </row>
    <row r="124" spans="1:4" ht="37.5" x14ac:dyDescent="0.3">
      <c r="A124" s="253">
        <v>123</v>
      </c>
      <c r="B124" s="253" t="s">
        <v>474</v>
      </c>
      <c r="C124" s="223" t="s">
        <v>45</v>
      </c>
      <c r="D124" s="229" t="s">
        <v>186</v>
      </c>
    </row>
    <row r="125" spans="1:4" x14ac:dyDescent="0.3">
      <c r="A125" s="253">
        <v>124</v>
      </c>
      <c r="B125" s="253" t="s">
        <v>475</v>
      </c>
      <c r="C125" s="223" t="s">
        <v>243</v>
      </c>
      <c r="D125" s="229" t="s">
        <v>244</v>
      </c>
    </row>
    <row r="126" spans="1:4" ht="56.25" x14ac:dyDescent="0.3">
      <c r="A126" s="253">
        <v>125</v>
      </c>
      <c r="B126" s="253" t="s">
        <v>476</v>
      </c>
      <c r="C126" s="223" t="s">
        <v>626</v>
      </c>
      <c r="D126" s="229" t="s">
        <v>759</v>
      </c>
    </row>
    <row r="127" spans="1:4" x14ac:dyDescent="0.3">
      <c r="A127" s="253">
        <v>126</v>
      </c>
      <c r="B127" s="253" t="s">
        <v>477</v>
      </c>
      <c r="C127" s="223" t="s">
        <v>43</v>
      </c>
      <c r="D127" s="229" t="s">
        <v>187</v>
      </c>
    </row>
    <row r="128" spans="1:4" x14ac:dyDescent="0.3">
      <c r="A128" s="253">
        <v>127</v>
      </c>
      <c r="B128" s="253" t="s">
        <v>478</v>
      </c>
      <c r="C128" s="223" t="s">
        <v>188</v>
      </c>
      <c r="D128" s="229" t="s">
        <v>760</v>
      </c>
    </row>
    <row r="129" spans="1:4" ht="37.5" x14ac:dyDescent="0.3">
      <c r="A129" s="253">
        <v>128</v>
      </c>
      <c r="B129" s="253" t="s">
        <v>479</v>
      </c>
      <c r="C129" s="223" t="s">
        <v>189</v>
      </c>
      <c r="D129" s="229" t="s">
        <v>190</v>
      </c>
    </row>
    <row r="130" spans="1:4" x14ac:dyDescent="0.3">
      <c r="A130" s="253">
        <v>129</v>
      </c>
      <c r="B130" s="253" t="s">
        <v>480</v>
      </c>
      <c r="C130" s="223" t="s">
        <v>191</v>
      </c>
      <c r="D130" s="229" t="s">
        <v>192</v>
      </c>
    </row>
    <row r="131" spans="1:4" ht="37.5" x14ac:dyDescent="0.3">
      <c r="A131" s="253">
        <v>130</v>
      </c>
      <c r="B131" s="253" t="s">
        <v>481</v>
      </c>
      <c r="C131" s="223" t="s">
        <v>627</v>
      </c>
      <c r="D131" s="229" t="s">
        <v>193</v>
      </c>
    </row>
    <row r="132" spans="1:4" ht="37.5" x14ac:dyDescent="0.3">
      <c r="A132" s="253">
        <v>131</v>
      </c>
      <c r="B132" s="253" t="s">
        <v>482</v>
      </c>
      <c r="C132" s="223" t="s">
        <v>245</v>
      </c>
      <c r="D132" s="229" t="s">
        <v>761</v>
      </c>
    </row>
    <row r="133" spans="1:4" ht="37.5" x14ac:dyDescent="0.3">
      <c r="A133" s="253">
        <v>132</v>
      </c>
      <c r="B133" s="253" t="s">
        <v>483</v>
      </c>
      <c r="C133" s="223" t="s">
        <v>628</v>
      </c>
      <c r="D133" s="229" t="s">
        <v>762</v>
      </c>
    </row>
    <row r="134" spans="1:4" ht="56.25" x14ac:dyDescent="0.3">
      <c r="A134" s="253">
        <v>133</v>
      </c>
      <c r="B134" s="253" t="s">
        <v>484</v>
      </c>
      <c r="C134" s="223" t="s">
        <v>629</v>
      </c>
      <c r="D134" s="229" t="s">
        <v>763</v>
      </c>
    </row>
    <row r="135" spans="1:4" ht="75" x14ac:dyDescent="0.3">
      <c r="A135" s="253">
        <v>134</v>
      </c>
      <c r="B135" s="253" t="s">
        <v>485</v>
      </c>
      <c r="C135" s="223" t="s">
        <v>630</v>
      </c>
      <c r="D135" s="229" t="s">
        <v>764</v>
      </c>
    </row>
    <row r="136" spans="1:4" x14ac:dyDescent="0.3">
      <c r="A136" s="253">
        <v>135</v>
      </c>
      <c r="B136" s="253" t="s">
        <v>486</v>
      </c>
      <c r="C136" s="223" t="s">
        <v>194</v>
      </c>
      <c r="D136" s="229" t="s">
        <v>195</v>
      </c>
    </row>
    <row r="137" spans="1:4" x14ac:dyDescent="0.3">
      <c r="A137" s="253">
        <v>136</v>
      </c>
      <c r="B137" s="253" t="s">
        <v>487</v>
      </c>
      <c r="C137" s="223" t="s">
        <v>196</v>
      </c>
      <c r="D137" s="229" t="s">
        <v>197</v>
      </c>
    </row>
    <row r="138" spans="1:4" ht="37.5" x14ac:dyDescent="0.3">
      <c r="A138" s="253">
        <v>137</v>
      </c>
      <c r="B138" s="253" t="s">
        <v>488</v>
      </c>
      <c r="C138" s="223" t="s">
        <v>631</v>
      </c>
      <c r="D138" s="229" t="s">
        <v>765</v>
      </c>
    </row>
    <row r="139" spans="1:4" x14ac:dyDescent="0.3">
      <c r="A139" s="253">
        <v>138</v>
      </c>
      <c r="B139" s="253" t="s">
        <v>489</v>
      </c>
      <c r="C139" s="223" t="s">
        <v>632</v>
      </c>
      <c r="D139" s="229" t="s">
        <v>766</v>
      </c>
    </row>
    <row r="140" spans="1:4" ht="37.5" x14ac:dyDescent="0.3">
      <c r="A140" s="253">
        <v>139</v>
      </c>
      <c r="B140" s="253" t="s">
        <v>490</v>
      </c>
      <c r="C140" s="223" t="s">
        <v>633</v>
      </c>
      <c r="D140" s="229" t="s">
        <v>767</v>
      </c>
    </row>
    <row r="141" spans="1:4" x14ac:dyDescent="0.3">
      <c r="A141" s="253">
        <v>140</v>
      </c>
      <c r="B141" s="253" t="s">
        <v>491</v>
      </c>
      <c r="C141" s="223" t="s">
        <v>634</v>
      </c>
      <c r="D141" s="229" t="s">
        <v>768</v>
      </c>
    </row>
    <row r="142" spans="1:4" ht="56.25" x14ac:dyDescent="0.3">
      <c r="A142" s="253">
        <v>141</v>
      </c>
      <c r="B142" s="253" t="s">
        <v>492</v>
      </c>
      <c r="C142" s="223" t="s">
        <v>635</v>
      </c>
      <c r="D142" s="229" t="s">
        <v>769</v>
      </c>
    </row>
    <row r="143" spans="1:4" ht="37.5" x14ac:dyDescent="0.3">
      <c r="A143" s="253">
        <v>142</v>
      </c>
      <c r="B143" s="253" t="s">
        <v>493</v>
      </c>
      <c r="C143" s="223" t="s">
        <v>246</v>
      </c>
      <c r="D143" s="229" t="s">
        <v>770</v>
      </c>
    </row>
    <row r="144" spans="1:4" ht="37.5" x14ac:dyDescent="0.3">
      <c r="A144" s="253">
        <v>143</v>
      </c>
      <c r="B144" s="253" t="s">
        <v>494</v>
      </c>
      <c r="C144" s="223" t="s">
        <v>636</v>
      </c>
      <c r="D144" s="229" t="s">
        <v>198</v>
      </c>
    </row>
    <row r="145" spans="1:4" ht="56.25" x14ac:dyDescent="0.3">
      <c r="A145" s="253">
        <v>144</v>
      </c>
      <c r="B145" s="253" t="s">
        <v>495</v>
      </c>
      <c r="C145" s="223" t="s">
        <v>637</v>
      </c>
      <c r="D145" s="229" t="s">
        <v>771</v>
      </c>
    </row>
    <row r="146" spans="1:4" x14ac:dyDescent="0.3">
      <c r="A146" s="253">
        <v>145</v>
      </c>
      <c r="B146" s="253" t="s">
        <v>496</v>
      </c>
      <c r="C146" s="223" t="s">
        <v>638</v>
      </c>
      <c r="D146" s="229" t="s">
        <v>772</v>
      </c>
    </row>
    <row r="147" spans="1:4" ht="56.25" x14ac:dyDescent="0.3">
      <c r="A147" s="253">
        <v>146</v>
      </c>
      <c r="B147" s="253" t="s">
        <v>497</v>
      </c>
      <c r="C147" s="223" t="s">
        <v>639</v>
      </c>
      <c r="D147" s="229" t="s">
        <v>773</v>
      </c>
    </row>
    <row r="148" spans="1:4" ht="75" x14ac:dyDescent="0.3">
      <c r="A148" s="253">
        <v>147</v>
      </c>
      <c r="B148" s="253" t="s">
        <v>498</v>
      </c>
      <c r="C148" s="223" t="s">
        <v>640</v>
      </c>
      <c r="D148" s="229" t="s">
        <v>774</v>
      </c>
    </row>
    <row r="149" spans="1:4" ht="37.5" x14ac:dyDescent="0.3">
      <c r="A149" s="253">
        <v>148</v>
      </c>
      <c r="B149" s="253" t="s">
        <v>499</v>
      </c>
      <c r="C149" s="223" t="s">
        <v>641</v>
      </c>
      <c r="D149" s="229" t="s">
        <v>775</v>
      </c>
    </row>
    <row r="150" spans="1:4" ht="56.25" x14ac:dyDescent="0.3">
      <c r="A150" s="253">
        <v>149</v>
      </c>
      <c r="B150" s="253" t="s">
        <v>500</v>
      </c>
      <c r="C150" s="223" t="s">
        <v>642</v>
      </c>
      <c r="D150" s="229" t="s">
        <v>776</v>
      </c>
    </row>
    <row r="151" spans="1:4" x14ac:dyDescent="0.3">
      <c r="A151" s="253">
        <v>150</v>
      </c>
      <c r="B151" s="253" t="s">
        <v>501</v>
      </c>
      <c r="C151" s="223" t="s">
        <v>251</v>
      </c>
      <c r="D151" s="229" t="s">
        <v>777</v>
      </c>
    </row>
    <row r="152" spans="1:4" x14ac:dyDescent="0.3">
      <c r="A152" s="253">
        <v>151</v>
      </c>
      <c r="B152" s="253" t="s">
        <v>502</v>
      </c>
      <c r="C152" s="223" t="s">
        <v>643</v>
      </c>
      <c r="D152" s="229" t="s">
        <v>778</v>
      </c>
    </row>
    <row r="153" spans="1:4" ht="37.5" x14ac:dyDescent="0.3">
      <c r="A153" s="253">
        <v>152</v>
      </c>
      <c r="B153" s="253" t="s">
        <v>503</v>
      </c>
      <c r="C153" s="223" t="s">
        <v>644</v>
      </c>
      <c r="D153" s="229" t="s">
        <v>779</v>
      </c>
    </row>
    <row r="154" spans="1:4" ht="37.5" x14ac:dyDescent="0.3">
      <c r="A154" s="253">
        <v>153</v>
      </c>
      <c r="B154" s="253" t="s">
        <v>504</v>
      </c>
      <c r="C154" s="223" t="s">
        <v>645</v>
      </c>
      <c r="D154" s="229" t="s">
        <v>780</v>
      </c>
    </row>
    <row r="155" spans="1:4" ht="56.25" x14ac:dyDescent="0.3">
      <c r="A155" s="253">
        <v>154</v>
      </c>
      <c r="B155" s="253" t="s">
        <v>505</v>
      </c>
      <c r="C155" s="223" t="s">
        <v>646</v>
      </c>
      <c r="D155" s="229" t="s">
        <v>781</v>
      </c>
    </row>
    <row r="156" spans="1:4" ht="37.5" x14ac:dyDescent="0.3">
      <c r="A156" s="253">
        <v>155</v>
      </c>
      <c r="B156" s="253" t="s">
        <v>506</v>
      </c>
      <c r="C156" s="223" t="s">
        <v>647</v>
      </c>
      <c r="D156" s="229" t="s">
        <v>782</v>
      </c>
    </row>
    <row r="157" spans="1:4" ht="37.5" x14ac:dyDescent="0.3">
      <c r="A157" s="253">
        <v>156</v>
      </c>
      <c r="B157" s="253" t="s">
        <v>507</v>
      </c>
      <c r="C157" s="223" t="s">
        <v>648</v>
      </c>
      <c r="D157" s="229" t="s">
        <v>783</v>
      </c>
    </row>
    <row r="158" spans="1:4" ht="56.25" x14ac:dyDescent="0.3">
      <c r="A158" s="253">
        <v>157</v>
      </c>
      <c r="B158" s="253" t="s">
        <v>508</v>
      </c>
      <c r="C158" s="223" t="s">
        <v>649</v>
      </c>
      <c r="D158" s="229" t="s">
        <v>784</v>
      </c>
    </row>
    <row r="159" spans="1:4" ht="112.5" x14ac:dyDescent="0.3">
      <c r="A159" s="253">
        <v>158</v>
      </c>
      <c r="B159" s="253" t="s">
        <v>509</v>
      </c>
      <c r="C159" s="223" t="s">
        <v>650</v>
      </c>
      <c r="D159" s="229" t="s">
        <v>785</v>
      </c>
    </row>
    <row r="160" spans="1:4" ht="56.25" x14ac:dyDescent="0.3">
      <c r="A160" s="253">
        <v>159</v>
      </c>
      <c r="B160" s="253" t="s">
        <v>510</v>
      </c>
      <c r="C160" s="223" t="s">
        <v>651</v>
      </c>
      <c r="D160" s="229" t="s">
        <v>786</v>
      </c>
    </row>
    <row r="161" spans="1:7" ht="37.5" x14ac:dyDescent="0.3">
      <c r="A161" s="253">
        <v>160</v>
      </c>
      <c r="B161" s="253" t="s">
        <v>511</v>
      </c>
      <c r="C161" s="223" t="s">
        <v>652</v>
      </c>
      <c r="D161" s="229" t="s">
        <v>787</v>
      </c>
    </row>
    <row r="162" spans="1:7" ht="37.5" x14ac:dyDescent="0.3">
      <c r="A162" s="253">
        <v>161</v>
      </c>
      <c r="B162" s="253" t="s">
        <v>512</v>
      </c>
      <c r="C162" s="223" t="s">
        <v>653</v>
      </c>
      <c r="D162" s="229" t="s">
        <v>788</v>
      </c>
    </row>
    <row r="163" spans="1:7" ht="37.5" x14ac:dyDescent="0.3">
      <c r="A163" s="253">
        <v>162</v>
      </c>
      <c r="B163" s="253" t="s">
        <v>513</v>
      </c>
      <c r="C163" s="223" t="s">
        <v>654</v>
      </c>
      <c r="D163" s="229" t="s">
        <v>789</v>
      </c>
    </row>
    <row r="164" spans="1:7" ht="75" x14ac:dyDescent="0.3">
      <c r="A164" s="253">
        <v>163</v>
      </c>
      <c r="B164" s="253" t="s">
        <v>514</v>
      </c>
      <c r="C164" s="223" t="s">
        <v>655</v>
      </c>
      <c r="D164" s="229" t="s">
        <v>790</v>
      </c>
    </row>
    <row r="165" spans="1:7" ht="37.5" x14ac:dyDescent="0.3">
      <c r="A165" s="253">
        <v>164</v>
      </c>
      <c r="B165" s="253" t="s">
        <v>515</v>
      </c>
      <c r="C165" s="223" t="s">
        <v>656</v>
      </c>
      <c r="D165" s="229" t="s">
        <v>791</v>
      </c>
    </row>
    <row r="166" spans="1:7" ht="37.5" x14ac:dyDescent="0.3">
      <c r="A166" s="253">
        <v>165</v>
      </c>
      <c r="B166" s="253" t="s">
        <v>516</v>
      </c>
      <c r="C166" s="223" t="s">
        <v>657</v>
      </c>
      <c r="D166" s="229" t="s">
        <v>792</v>
      </c>
    </row>
    <row r="167" spans="1:7" ht="37.5" x14ac:dyDescent="0.3">
      <c r="A167" s="253">
        <v>166</v>
      </c>
      <c r="B167" s="253" t="s">
        <v>517</v>
      </c>
      <c r="C167" s="223" t="s">
        <v>658</v>
      </c>
      <c r="D167" s="229" t="s">
        <v>793</v>
      </c>
    </row>
    <row r="168" spans="1:7" ht="56.25" x14ac:dyDescent="0.3">
      <c r="A168" s="253">
        <v>167</v>
      </c>
      <c r="B168" s="253" t="s">
        <v>518</v>
      </c>
      <c r="C168" s="223" t="s">
        <v>659</v>
      </c>
      <c r="D168" s="229" t="s">
        <v>794</v>
      </c>
    </row>
    <row r="169" spans="1:7" ht="37.5" x14ac:dyDescent="0.3">
      <c r="A169" s="253">
        <v>168</v>
      </c>
      <c r="B169" s="253" t="s">
        <v>519</v>
      </c>
      <c r="C169" s="223" t="s">
        <v>660</v>
      </c>
      <c r="D169" s="229" t="s">
        <v>795</v>
      </c>
    </row>
    <row r="170" spans="1:7" x14ac:dyDescent="0.3">
      <c r="A170" s="253">
        <v>169</v>
      </c>
      <c r="B170" s="253" t="s">
        <v>520</v>
      </c>
      <c r="C170" s="223" t="s">
        <v>661</v>
      </c>
      <c r="D170" s="229" t="s">
        <v>796</v>
      </c>
    </row>
    <row r="171" spans="1:7" ht="37.5" x14ac:dyDescent="0.3">
      <c r="A171" s="253">
        <v>170</v>
      </c>
      <c r="B171" s="253">
        <v>530850</v>
      </c>
      <c r="C171" s="223" t="s">
        <v>814</v>
      </c>
      <c r="D171" s="229" t="s">
        <v>821</v>
      </c>
    </row>
    <row r="172" spans="1:7" ht="37.5" x14ac:dyDescent="0.3">
      <c r="A172" s="253">
        <v>171</v>
      </c>
      <c r="B172" s="253">
        <v>530851</v>
      </c>
      <c r="C172" s="223" t="s">
        <v>815</v>
      </c>
      <c r="D172" s="229" t="s">
        <v>822</v>
      </c>
      <c r="E172" s="255"/>
      <c r="F172" s="229"/>
      <c r="G172" s="229"/>
    </row>
    <row r="173" spans="1:7" x14ac:dyDescent="0.3">
      <c r="A173" s="253">
        <v>172</v>
      </c>
      <c r="B173" s="253" t="s">
        <v>521</v>
      </c>
      <c r="C173" s="223" t="s">
        <v>662</v>
      </c>
      <c r="D173" s="229" t="s">
        <v>797</v>
      </c>
    </row>
    <row r="174" spans="1:7" ht="37.5" x14ac:dyDescent="0.3">
      <c r="A174" s="253">
        <v>173</v>
      </c>
      <c r="B174" s="253" t="s">
        <v>522</v>
      </c>
      <c r="C174" s="223" t="s">
        <v>663</v>
      </c>
      <c r="D174" s="229" t="s">
        <v>798</v>
      </c>
    </row>
    <row r="175" spans="1:7" x14ac:dyDescent="0.3">
      <c r="A175" s="253">
        <v>174</v>
      </c>
      <c r="B175" s="253" t="s">
        <v>523</v>
      </c>
      <c r="C175" s="223" t="s">
        <v>664</v>
      </c>
      <c r="D175" s="229" t="s">
        <v>799</v>
      </c>
    </row>
    <row r="176" spans="1:7" ht="37.5" x14ac:dyDescent="0.3">
      <c r="A176" s="253">
        <v>175</v>
      </c>
      <c r="B176" s="253" t="s">
        <v>524</v>
      </c>
      <c r="C176" s="223" t="s">
        <v>665</v>
      </c>
      <c r="D176" s="229" t="s">
        <v>800</v>
      </c>
    </row>
    <row r="177" spans="1:7" x14ac:dyDescent="0.3">
      <c r="A177" s="253">
        <v>176</v>
      </c>
      <c r="B177" s="253" t="s">
        <v>525</v>
      </c>
      <c r="C177" s="223" t="s">
        <v>666</v>
      </c>
      <c r="D177" s="229" t="s">
        <v>199</v>
      </c>
    </row>
    <row r="178" spans="1:7" x14ac:dyDescent="0.3">
      <c r="A178" s="253">
        <v>177</v>
      </c>
      <c r="B178" s="253" t="s">
        <v>526</v>
      </c>
      <c r="C178" s="223" t="s">
        <v>667</v>
      </c>
      <c r="D178" s="229" t="s">
        <v>200</v>
      </c>
    </row>
    <row r="179" spans="1:7" x14ac:dyDescent="0.3">
      <c r="A179" s="253">
        <v>178</v>
      </c>
      <c r="B179" s="253" t="s">
        <v>527</v>
      </c>
      <c r="C179" s="223" t="s">
        <v>668</v>
      </c>
      <c r="D179" s="229" t="s">
        <v>201</v>
      </c>
    </row>
    <row r="180" spans="1:7" ht="37.5" x14ac:dyDescent="0.3">
      <c r="A180" s="253">
        <v>179</v>
      </c>
      <c r="B180" s="253" t="s">
        <v>528</v>
      </c>
      <c r="C180" s="223" t="s">
        <v>669</v>
      </c>
      <c r="D180" s="229" t="s">
        <v>801</v>
      </c>
    </row>
    <row r="181" spans="1:7" ht="37.5" x14ac:dyDescent="0.3">
      <c r="A181" s="253">
        <v>180</v>
      </c>
      <c r="B181" s="253" t="s">
        <v>529</v>
      </c>
      <c r="C181" s="223" t="s">
        <v>670</v>
      </c>
      <c r="D181" s="229" t="s">
        <v>802</v>
      </c>
    </row>
    <row r="182" spans="1:7" x14ac:dyDescent="0.3">
      <c r="A182" s="253">
        <v>181</v>
      </c>
      <c r="B182" s="253" t="s">
        <v>530</v>
      </c>
      <c r="C182" s="223" t="s">
        <v>592</v>
      </c>
      <c r="D182" s="229" t="s">
        <v>803</v>
      </c>
    </row>
    <row r="183" spans="1:7" x14ac:dyDescent="0.3">
      <c r="A183" s="253">
        <v>182</v>
      </c>
      <c r="B183" s="253" t="s">
        <v>531</v>
      </c>
      <c r="C183" s="223" t="s">
        <v>202</v>
      </c>
      <c r="D183" s="229" t="s">
        <v>203</v>
      </c>
    </row>
    <row r="184" spans="1:7" ht="37.5" x14ac:dyDescent="0.3">
      <c r="A184" s="253">
        <v>183</v>
      </c>
      <c r="B184" s="253">
        <v>531412</v>
      </c>
      <c r="C184" s="223" t="s">
        <v>816</v>
      </c>
      <c r="D184" s="229" t="s">
        <v>823</v>
      </c>
      <c r="E184" s="255"/>
      <c r="F184" s="229"/>
      <c r="G184" s="229"/>
    </row>
    <row r="185" spans="1:7" x14ac:dyDescent="0.3">
      <c r="A185" s="253">
        <v>184</v>
      </c>
      <c r="B185" s="253" t="s">
        <v>532</v>
      </c>
      <c r="C185" s="223" t="s">
        <v>671</v>
      </c>
      <c r="D185" s="229" t="s">
        <v>804</v>
      </c>
    </row>
    <row r="186" spans="1:7" x14ac:dyDescent="0.3">
      <c r="A186" s="253">
        <v>185</v>
      </c>
      <c r="B186" s="253" t="s">
        <v>533</v>
      </c>
      <c r="C186" s="223" t="s">
        <v>672</v>
      </c>
      <c r="D186" s="229" t="s">
        <v>805</v>
      </c>
    </row>
    <row r="187" spans="1:7" ht="37.5" x14ac:dyDescent="0.3">
      <c r="A187" s="253">
        <v>186</v>
      </c>
      <c r="B187" s="253" t="s">
        <v>534</v>
      </c>
      <c r="C187" s="223" t="s">
        <v>673</v>
      </c>
      <c r="D187" s="229" t="s">
        <v>806</v>
      </c>
    </row>
    <row r="188" spans="1:7" ht="37.5" x14ac:dyDescent="0.3">
      <c r="A188" s="253">
        <v>187</v>
      </c>
      <c r="B188" s="253" t="s">
        <v>535</v>
      </c>
      <c r="C188" s="223" t="s">
        <v>674</v>
      </c>
      <c r="D188" s="229" t="s">
        <v>807</v>
      </c>
    </row>
    <row r="189" spans="1:7" ht="112.5" x14ac:dyDescent="0.3">
      <c r="A189" s="253">
        <v>188</v>
      </c>
      <c r="B189" s="253" t="s">
        <v>536</v>
      </c>
      <c r="C189" s="223" t="s">
        <v>675</v>
      </c>
      <c r="D189" s="229" t="s">
        <v>808</v>
      </c>
    </row>
    <row r="190" spans="1:7" ht="37.5" x14ac:dyDescent="0.3">
      <c r="A190" s="253">
        <v>189</v>
      </c>
      <c r="B190" s="253" t="s">
        <v>537</v>
      </c>
      <c r="C190" s="223" t="s">
        <v>676</v>
      </c>
      <c r="D190" s="229" t="s">
        <v>809</v>
      </c>
    </row>
    <row r="191" spans="1:7" ht="56.25" x14ac:dyDescent="0.3">
      <c r="A191" s="253">
        <v>190</v>
      </c>
      <c r="B191" s="253">
        <v>570102</v>
      </c>
      <c r="C191" s="223" t="s">
        <v>204</v>
      </c>
      <c r="D191" s="229" t="s">
        <v>205</v>
      </c>
    </row>
    <row r="192" spans="1:7" x14ac:dyDescent="0.3">
      <c r="A192" s="253">
        <v>191</v>
      </c>
      <c r="B192" s="253">
        <v>570201</v>
      </c>
      <c r="C192" s="223" t="s">
        <v>46</v>
      </c>
      <c r="D192" s="229" t="s">
        <v>247</v>
      </c>
    </row>
    <row r="193" spans="1:4" x14ac:dyDescent="0.3">
      <c r="A193" s="253">
        <v>192</v>
      </c>
      <c r="B193" s="253">
        <v>570203</v>
      </c>
      <c r="C193" s="223" t="s">
        <v>206</v>
      </c>
      <c r="D193" s="229" t="s">
        <v>207</v>
      </c>
    </row>
    <row r="194" spans="1:4" ht="56.25" x14ac:dyDescent="0.3">
      <c r="A194" s="253">
        <v>193</v>
      </c>
      <c r="B194" s="253">
        <v>570206</v>
      </c>
      <c r="C194" s="223" t="s">
        <v>208</v>
      </c>
      <c r="D194" s="229" t="s">
        <v>209</v>
      </c>
    </row>
    <row r="195" spans="1:4" ht="37.5" x14ac:dyDescent="0.3">
      <c r="A195" s="253">
        <v>194</v>
      </c>
      <c r="B195" s="253">
        <v>570301</v>
      </c>
      <c r="C195" s="223" t="s">
        <v>210</v>
      </c>
      <c r="D195" s="229" t="s">
        <v>211</v>
      </c>
    </row>
    <row r="196" spans="1:4" x14ac:dyDescent="0.3">
      <c r="A196" s="253">
        <v>195</v>
      </c>
      <c r="B196" s="253">
        <v>580204</v>
      </c>
      <c r="C196" s="223" t="s">
        <v>212</v>
      </c>
      <c r="D196" s="229" t="s">
        <v>213</v>
      </c>
    </row>
    <row r="197" spans="1:4" ht="37.5" x14ac:dyDescent="0.3">
      <c r="A197" s="253">
        <v>196</v>
      </c>
      <c r="B197" s="253">
        <v>580208</v>
      </c>
      <c r="C197" s="223" t="s">
        <v>252</v>
      </c>
      <c r="D197" s="229" t="s">
        <v>253</v>
      </c>
    </row>
    <row r="198" spans="1:4" ht="56.25" x14ac:dyDescent="0.3">
      <c r="A198" s="253">
        <v>197</v>
      </c>
      <c r="B198" s="253">
        <v>580209</v>
      </c>
      <c r="C198" s="223" t="s">
        <v>214</v>
      </c>
      <c r="D198" s="229" t="s">
        <v>215</v>
      </c>
    </row>
    <row r="199" spans="1:4" x14ac:dyDescent="0.3">
      <c r="A199" s="253">
        <v>198</v>
      </c>
      <c r="B199" s="253">
        <v>840103</v>
      </c>
      <c r="C199" s="223" t="s">
        <v>218</v>
      </c>
      <c r="D199" s="229" t="s">
        <v>219</v>
      </c>
    </row>
    <row r="200" spans="1:4" ht="37.5" x14ac:dyDescent="0.3">
      <c r="A200" s="253">
        <v>199</v>
      </c>
      <c r="B200" s="253">
        <v>840104</v>
      </c>
      <c r="C200" s="223" t="s">
        <v>220</v>
      </c>
      <c r="D200" s="229" t="s">
        <v>221</v>
      </c>
    </row>
    <row r="201" spans="1:4" x14ac:dyDescent="0.3">
      <c r="A201" s="253">
        <v>200</v>
      </c>
      <c r="B201" s="253">
        <v>840106</v>
      </c>
      <c r="C201" s="223" t="s">
        <v>222</v>
      </c>
      <c r="D201" s="229" t="s">
        <v>223</v>
      </c>
    </row>
    <row r="202" spans="1:4" ht="37.5" x14ac:dyDescent="0.3">
      <c r="A202" s="253">
        <v>201</v>
      </c>
      <c r="B202" s="253">
        <v>840107</v>
      </c>
      <c r="C202" s="223" t="s">
        <v>224</v>
      </c>
      <c r="D202" s="229" t="s">
        <v>225</v>
      </c>
    </row>
    <row r="203" spans="1:4" x14ac:dyDescent="0.3">
      <c r="A203" s="253">
        <v>202</v>
      </c>
      <c r="B203" s="253">
        <v>840111</v>
      </c>
      <c r="C203" s="223" t="s">
        <v>202</v>
      </c>
      <c r="D203" s="229" t="s">
        <v>226</v>
      </c>
    </row>
    <row r="204" spans="1:4" x14ac:dyDescent="0.3">
      <c r="A204" s="253">
        <v>203</v>
      </c>
      <c r="B204" s="253">
        <v>840118</v>
      </c>
      <c r="C204" s="223" t="s">
        <v>819</v>
      </c>
      <c r="D204" s="229" t="s">
        <v>826</v>
      </c>
    </row>
    <row r="205" spans="1:4" ht="37.5" x14ac:dyDescent="0.3">
      <c r="A205" s="253">
        <v>204</v>
      </c>
      <c r="B205" s="253">
        <v>840202</v>
      </c>
      <c r="C205" s="223" t="s">
        <v>216</v>
      </c>
      <c r="D205" s="229" t="s">
        <v>217</v>
      </c>
    </row>
  </sheetData>
  <conditionalFormatting sqref="B2:B3">
    <cfRule type="duplicateValues" dxfId="14" priority="10"/>
  </conditionalFormatting>
  <conditionalFormatting sqref="E172 E184">
    <cfRule type="duplicateValues" dxfId="13" priority="3"/>
  </conditionalFormatting>
  <conditionalFormatting sqref="B4:B205">
    <cfRule type="duplicateValues" dxfId="12" priority="1"/>
  </conditionalFormatting>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RESUMEN</vt:lpstr>
      <vt:lpstr>POA</vt:lpstr>
      <vt:lpstr>POA SEGUIMIENTO</vt:lpstr>
      <vt:lpstr>SALARIOS</vt:lpstr>
      <vt:lpstr>HONORARIOS</vt:lpstr>
      <vt:lpstr>FLUJOS</vt:lpstr>
      <vt:lpstr>ESTRUCTURA PRESUPUESTARIA</vt:lpstr>
      <vt:lpstr>LISTAS</vt:lpstr>
      <vt:lpstr>ITEMS</vt:lpstr>
      <vt:lpstr>ACTIVIDADES</vt:lpstr>
      <vt:lpstr>INDICADORES</vt:lpstr>
      <vt:lpstr>MOD 23-06-2017</vt:lpstr>
      <vt:lpstr>REG14-08-2017</vt:lpstr>
      <vt:lpstr>Actividades</vt:lpstr>
      <vt:lpstr>Actividades_Recreativas</vt:lpstr>
      <vt:lpstr>Base_de_entrenamiento</vt:lpstr>
      <vt:lpstr>Campamentos</vt:lpstr>
      <vt:lpstr>Campeonato</vt:lpstr>
      <vt:lpstr>Concentrado</vt:lpstr>
      <vt:lpstr>Evaluación</vt:lpstr>
      <vt:lpstr>Gastos_Deportivos_Generales</vt:lpstr>
      <vt:lpstr>Gastos_en_temas_de_capacitación_deportivos</vt:lpstr>
      <vt:lpstr>Implementación_Deportiva</vt:lpstr>
      <vt:lpstr>Juegos</vt:lpstr>
      <vt:lpstr>OPERACIÓN_Y_MANTENIMIENTO_ADMINISTRATIVO_DE_LAS_ORGANIZACIONES_DEPORTIVAS</vt:lpstr>
      <vt:lpstr>Operación_y_mantenimiento_de_escenarios_deportivos</vt:lpstr>
      <vt:lpstr>Selectivo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Hernan Merizalde</cp:lastModifiedBy>
  <dcterms:created xsi:type="dcterms:W3CDTF">2016-09-01T03:21:41Z</dcterms:created>
  <dcterms:modified xsi:type="dcterms:W3CDTF">2017-08-18T22:26:02Z</dcterms:modified>
</cp:coreProperties>
</file>